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020" activeTab="3"/>
  </bookViews>
  <sheets>
    <sheet name="SAŽETAK - EUR" sheetId="1" r:id="rId1"/>
    <sheet name=" Račun prihoda i rashoda" sheetId="3" r:id="rId2"/>
    <sheet name="Rashodi prema funkcijskoj kl" sheetId="5" r:id="rId3"/>
    <sheet name="Račun prihoda i rashoda izvori" sheetId="8" r:id="rId4"/>
    <sheet name="POSEBNI DIO" sheetId="7" r:id="rId5"/>
  </sheets>
  <externalReferences>
    <externalReference r:id="rId6"/>
  </externalReferences>
  <definedNames>
    <definedName name="_xlnm.Print_Area" localSheetId="1">' Račun prihoda i rashoda'!$A$1:$J$200</definedName>
    <definedName name="_xlnm.Print_Area" localSheetId="4">'POSEBNI DIO'!#REF!</definedName>
  </definedNames>
  <calcPr calcId="144525"/>
</workbook>
</file>

<file path=xl/calcChain.xml><?xml version="1.0" encoding="utf-8"?>
<calcChain xmlns="http://schemas.openxmlformats.org/spreadsheetml/2006/main">
  <c r="D176" i="8" l="1"/>
  <c r="D168" i="8"/>
  <c r="D167" i="8"/>
  <c r="D165" i="8"/>
  <c r="G89" i="7"/>
  <c r="D144" i="8"/>
  <c r="G192" i="3" l="1"/>
  <c r="F195" i="3"/>
  <c r="J140" i="3" l="1"/>
  <c r="I140" i="3"/>
  <c r="H141" i="3"/>
  <c r="F86" i="7"/>
  <c r="H181" i="3" l="1"/>
  <c r="H180" i="3"/>
  <c r="H216" i="7"/>
  <c r="E47" i="8" s="1"/>
  <c r="H112" i="7"/>
  <c r="H77" i="7"/>
  <c r="F199" i="8" l="1"/>
  <c r="J50" i="3"/>
  <c r="J75" i="3"/>
  <c r="I75" i="3"/>
  <c r="J43" i="3"/>
  <c r="I43" i="3"/>
  <c r="J40" i="3"/>
  <c r="I40" i="3"/>
  <c r="J36" i="3"/>
  <c r="I36" i="3"/>
  <c r="J25" i="3"/>
  <c r="I25" i="3"/>
  <c r="J16" i="3"/>
  <c r="J15" i="3" s="1"/>
  <c r="I16" i="3"/>
  <c r="I15" i="3" s="1"/>
  <c r="F35" i="8"/>
  <c r="I19" i="3" s="1"/>
  <c r="G35" i="8"/>
  <c r="J19" i="3" s="1"/>
  <c r="I23" i="7"/>
  <c r="J23" i="7"/>
  <c r="F190" i="8"/>
  <c r="G190" i="8"/>
  <c r="F168" i="8"/>
  <c r="G168" i="8"/>
  <c r="I75" i="7"/>
  <c r="J75" i="7"/>
  <c r="F147" i="8"/>
  <c r="G147" i="8"/>
  <c r="F141" i="8"/>
  <c r="G141" i="8"/>
  <c r="G25" i="8" l="1"/>
  <c r="J33" i="3" s="1"/>
  <c r="F25" i="8"/>
  <c r="I33" i="3" s="1"/>
  <c r="I155" i="7"/>
  <c r="J155" i="7"/>
  <c r="I142" i="7"/>
  <c r="J142" i="7"/>
  <c r="I134" i="7"/>
  <c r="J134" i="7"/>
  <c r="I83" i="7"/>
  <c r="J83" i="7"/>
  <c r="I29" i="7"/>
  <c r="I28" i="7" s="1"/>
  <c r="J29" i="7"/>
  <c r="J28" i="7" s="1"/>
  <c r="I11" i="7"/>
  <c r="J11" i="7"/>
  <c r="E228" i="8"/>
  <c r="G228" i="8"/>
  <c r="D228" i="8"/>
  <c r="E216" i="8"/>
  <c r="F216" i="8"/>
  <c r="G216" i="8"/>
  <c r="D216" i="8"/>
  <c r="E206" i="8"/>
  <c r="F218" i="8"/>
  <c r="G218" i="8"/>
  <c r="G206" i="8"/>
  <c r="C54" i="8"/>
  <c r="C53" i="8" s="1"/>
  <c r="D54" i="8"/>
  <c r="D53" i="8" s="1"/>
  <c r="F54" i="8"/>
  <c r="F53" i="8" s="1"/>
  <c r="G54" i="8"/>
  <c r="G53" i="8" s="1"/>
  <c r="E55" i="8"/>
  <c r="H86" i="3" s="1"/>
  <c r="G88" i="3"/>
  <c r="G87" i="3" s="1"/>
  <c r="F88" i="3"/>
  <c r="F87" i="3" s="1"/>
  <c r="H133" i="3"/>
  <c r="H109" i="3"/>
  <c r="I103" i="3"/>
  <c r="J103" i="3"/>
  <c r="I92" i="3"/>
  <c r="I91" i="3" s="1"/>
  <c r="J92" i="3"/>
  <c r="J91" i="3" s="1"/>
  <c r="I86" i="3"/>
  <c r="J86" i="3"/>
  <c r="I77" i="3"/>
  <c r="J77" i="3"/>
  <c r="I79" i="3"/>
  <c r="J79" i="3"/>
  <c r="I82" i="3"/>
  <c r="J82" i="3"/>
  <c r="I81" i="3"/>
  <c r="J81" i="3"/>
  <c r="I71" i="3"/>
  <c r="J71" i="3"/>
  <c r="I74" i="3"/>
  <c r="J74" i="3"/>
  <c r="I73" i="3"/>
  <c r="J73" i="3"/>
  <c r="I69" i="3"/>
  <c r="J69" i="3"/>
  <c r="I58" i="3"/>
  <c r="J58" i="3"/>
  <c r="I57" i="3"/>
  <c r="J57" i="3"/>
  <c r="I55" i="3"/>
  <c r="J55" i="3"/>
  <c r="I53" i="3"/>
  <c r="J53" i="3"/>
  <c r="J42" i="3"/>
  <c r="I42" i="3"/>
  <c r="I41" i="3"/>
  <c r="J41" i="3"/>
  <c r="I37" i="3"/>
  <c r="J37" i="3"/>
  <c r="I23" i="3"/>
  <c r="J23" i="3"/>
  <c r="J22" i="3" s="1"/>
  <c r="I20" i="3"/>
  <c r="J20" i="3"/>
  <c r="H41" i="3"/>
  <c r="H37" i="3"/>
  <c r="H22" i="3"/>
  <c r="H20" i="3"/>
  <c r="D25" i="8"/>
  <c r="E25" i="8"/>
  <c r="H34" i="3" s="1"/>
  <c r="F22" i="8"/>
  <c r="C25" i="8"/>
  <c r="E18" i="8"/>
  <c r="H30" i="3" s="1"/>
  <c r="D18" i="8"/>
  <c r="E105" i="8"/>
  <c r="E103" i="8" s="1"/>
  <c r="F107" i="8"/>
  <c r="I105" i="3" s="1"/>
  <c r="G107" i="8"/>
  <c r="D107" i="8"/>
  <c r="D106" i="8" s="1"/>
  <c r="D102" i="8"/>
  <c r="E102" i="8"/>
  <c r="H101" i="3" s="1"/>
  <c r="F102" i="8"/>
  <c r="I101" i="3" s="1"/>
  <c r="G102" i="8"/>
  <c r="J101" i="3" s="1"/>
  <c r="C102" i="8"/>
  <c r="D101" i="8"/>
  <c r="E101" i="8"/>
  <c r="H100" i="3" s="1"/>
  <c r="F101" i="8"/>
  <c r="I100" i="3" s="1"/>
  <c r="G101" i="8"/>
  <c r="J100" i="3" s="1"/>
  <c r="D100" i="8"/>
  <c r="D99" i="8" s="1"/>
  <c r="E100" i="8"/>
  <c r="F100" i="8"/>
  <c r="F96" i="8" s="1"/>
  <c r="G100" i="8"/>
  <c r="D98" i="8"/>
  <c r="D97" i="8" s="1"/>
  <c r="E98" i="8"/>
  <c r="H97" i="3" s="1"/>
  <c r="F98" i="8"/>
  <c r="I97" i="3" s="1"/>
  <c r="G98" i="8"/>
  <c r="J97" i="3" s="1"/>
  <c r="D95" i="8"/>
  <c r="E95" i="8"/>
  <c r="H66" i="3" s="1"/>
  <c r="F95" i="8"/>
  <c r="I66" i="3" s="1"/>
  <c r="G95" i="8"/>
  <c r="J66" i="3" s="1"/>
  <c r="D94" i="8"/>
  <c r="E94" i="8"/>
  <c r="E93" i="8" s="1"/>
  <c r="F94" i="8"/>
  <c r="F88" i="8" s="1"/>
  <c r="G94" i="8"/>
  <c r="D92" i="8"/>
  <c r="D91" i="8" s="1"/>
  <c r="E92" i="8"/>
  <c r="E91" i="8" s="1"/>
  <c r="F92" i="8"/>
  <c r="I63" i="3" s="1"/>
  <c r="G92" i="8"/>
  <c r="J63" i="3" s="1"/>
  <c r="D90" i="8"/>
  <c r="D89" i="8" s="1"/>
  <c r="E90" i="8"/>
  <c r="H61" i="3" s="1"/>
  <c r="F90" i="8"/>
  <c r="I61" i="3" s="1"/>
  <c r="G90" i="8"/>
  <c r="J61" i="3" s="1"/>
  <c r="C105" i="8"/>
  <c r="C103" i="8" s="1"/>
  <c r="C101" i="8"/>
  <c r="C100" i="8"/>
  <c r="C98" i="8"/>
  <c r="C97" i="8" s="1"/>
  <c r="C95" i="8"/>
  <c r="C94" i="8"/>
  <c r="C92" i="8"/>
  <c r="C91" i="8" s="1"/>
  <c r="C90" i="8"/>
  <c r="C89" i="8" s="1"/>
  <c r="C106" i="8"/>
  <c r="D103" i="8"/>
  <c r="C112" i="8"/>
  <c r="D112" i="8"/>
  <c r="E113" i="8"/>
  <c r="H108" i="3" s="1"/>
  <c r="E115" i="8"/>
  <c r="H110" i="3" s="1"/>
  <c r="E116" i="8"/>
  <c r="H111" i="3" s="1"/>
  <c r="C117" i="8"/>
  <c r="D117" i="8"/>
  <c r="E118" i="8"/>
  <c r="H113" i="3" s="1"/>
  <c r="E119" i="8"/>
  <c r="H114" i="3" s="1"/>
  <c r="E120" i="8"/>
  <c r="H115" i="3" s="1"/>
  <c r="E121" i="8"/>
  <c r="H116" i="3" s="1"/>
  <c r="E122" i="8"/>
  <c r="H117" i="3" s="1"/>
  <c r="E123" i="8"/>
  <c r="H118" i="3" s="1"/>
  <c r="D124" i="8"/>
  <c r="E125" i="8"/>
  <c r="C126" i="8"/>
  <c r="C124" i="8" s="1"/>
  <c r="E126" i="8"/>
  <c r="E127" i="8"/>
  <c r="E128" i="8"/>
  <c r="E129" i="8"/>
  <c r="E130" i="8"/>
  <c r="E187" i="8"/>
  <c r="F187" i="8"/>
  <c r="G187" i="8"/>
  <c r="E181" i="8"/>
  <c r="E192" i="8"/>
  <c r="E180" i="8"/>
  <c r="E178" i="8"/>
  <c r="E175" i="8"/>
  <c r="H82" i="3" s="1"/>
  <c r="E174" i="8"/>
  <c r="H81" i="3" s="1"/>
  <c r="E170" i="8"/>
  <c r="H77" i="3" s="1"/>
  <c r="E160" i="8"/>
  <c r="E157" i="8"/>
  <c r="E154" i="8"/>
  <c r="H74" i="3" s="1"/>
  <c r="E153" i="8"/>
  <c r="H73" i="3" s="1"/>
  <c r="E151" i="8"/>
  <c r="H71" i="3" s="1"/>
  <c r="E149" i="8"/>
  <c r="H69" i="3" s="1"/>
  <c r="E143" i="8"/>
  <c r="E139" i="8"/>
  <c r="E140" i="8"/>
  <c r="E137" i="8"/>
  <c r="E131" i="8"/>
  <c r="E132" i="8"/>
  <c r="E72" i="8"/>
  <c r="E71" i="8"/>
  <c r="E68" i="8"/>
  <c r="E67" i="8"/>
  <c r="E65" i="8"/>
  <c r="E64" i="8"/>
  <c r="E63" i="8"/>
  <c r="E62" i="8"/>
  <c r="E60" i="8"/>
  <c r="E59" i="8" s="1"/>
  <c r="D59" i="8"/>
  <c r="C59" i="8"/>
  <c r="D82" i="8"/>
  <c r="C82" i="8"/>
  <c r="G80" i="8"/>
  <c r="E80" i="8"/>
  <c r="D80" i="8"/>
  <c r="D79" i="8" s="1"/>
  <c r="C80" i="8"/>
  <c r="C79" i="8" s="1"/>
  <c r="D74" i="8"/>
  <c r="D73" i="8" s="1"/>
  <c r="G73" i="8"/>
  <c r="E73" i="8"/>
  <c r="C73" i="8"/>
  <c r="D72" i="8"/>
  <c r="D70" i="8"/>
  <c r="D69" i="8"/>
  <c r="C66" i="8"/>
  <c r="D64" i="8"/>
  <c r="D61" i="8" s="1"/>
  <c r="C61" i="8"/>
  <c r="E52" i="8"/>
  <c r="H58" i="3" s="1"/>
  <c r="E51" i="8"/>
  <c r="H57" i="3" s="1"/>
  <c r="E49" i="8"/>
  <c r="H55" i="3" s="1"/>
  <c r="H53" i="3"/>
  <c r="G199" i="8"/>
  <c r="H260" i="7"/>
  <c r="E199" i="8" s="1"/>
  <c r="F192" i="7"/>
  <c r="E89" i="8" l="1"/>
  <c r="E88" i="8" s="1"/>
  <c r="E97" i="8"/>
  <c r="C99" i="8"/>
  <c r="C96" i="8" s="1"/>
  <c r="F87" i="8"/>
  <c r="F86" i="8" s="1"/>
  <c r="F85" i="8" s="1"/>
  <c r="I133" i="7"/>
  <c r="H92" i="3"/>
  <c r="H91" i="3" s="1"/>
  <c r="E54" i="8"/>
  <c r="E53" i="8" s="1"/>
  <c r="G88" i="8"/>
  <c r="J133" i="7"/>
  <c r="H80" i="3"/>
  <c r="H65" i="3"/>
  <c r="H64" i="3" s="1"/>
  <c r="C58" i="8"/>
  <c r="C57" i="8" s="1"/>
  <c r="H56" i="3"/>
  <c r="E99" i="8"/>
  <c r="H63" i="3"/>
  <c r="I65" i="3"/>
  <c r="H103" i="3"/>
  <c r="H89" i="3"/>
  <c r="H88" i="3" s="1"/>
  <c r="H87" i="3" s="1"/>
  <c r="G22" i="8"/>
  <c r="H99" i="3"/>
  <c r="H98" i="3" s="1"/>
  <c r="J99" i="3"/>
  <c r="J98" i="3" s="1"/>
  <c r="J105" i="3"/>
  <c r="J65" i="3"/>
  <c r="I99" i="3"/>
  <c r="I98" i="3" s="1"/>
  <c r="H72" i="3"/>
  <c r="F58" i="8"/>
  <c r="G58" i="8"/>
  <c r="E112" i="8"/>
  <c r="C93" i="8"/>
  <c r="C88" i="8" s="1"/>
  <c r="G96" i="8"/>
  <c r="E117" i="8"/>
  <c r="E124" i="8"/>
  <c r="E61" i="8"/>
  <c r="D96" i="8"/>
  <c r="D93" i="8"/>
  <c r="D88" i="8" s="1"/>
  <c r="E66" i="8"/>
  <c r="H94" i="3" s="1"/>
  <c r="D66" i="8"/>
  <c r="D58" i="8" s="1"/>
  <c r="D57" i="8" s="1"/>
  <c r="J197" i="7"/>
  <c r="I197" i="7"/>
  <c r="H197" i="7"/>
  <c r="G197" i="7"/>
  <c r="F197" i="7"/>
  <c r="H192" i="7"/>
  <c r="G192" i="7"/>
  <c r="J190" i="7"/>
  <c r="H187" i="7"/>
  <c r="G187" i="7"/>
  <c r="G185" i="7"/>
  <c r="F185" i="7"/>
  <c r="G87" i="8" l="1"/>
  <c r="G86" i="8" s="1"/>
  <c r="G85" i="8" s="1"/>
  <c r="I88" i="3"/>
  <c r="I87" i="3" s="1"/>
  <c r="F57" i="8"/>
  <c r="F184" i="7"/>
  <c r="G57" i="8"/>
  <c r="J88" i="3"/>
  <c r="J87" i="3" s="1"/>
  <c r="E58" i="8"/>
  <c r="E57" i="8" s="1"/>
  <c r="D87" i="8"/>
  <c r="D86" i="8" s="1"/>
  <c r="D85" i="8" s="1"/>
  <c r="D41" i="8" s="1"/>
  <c r="C87" i="8"/>
  <c r="C86" i="8" s="1"/>
  <c r="C85" i="8" s="1"/>
  <c r="G184" i="7"/>
  <c r="J195" i="7"/>
  <c r="J184" i="7" s="1"/>
  <c r="I184" i="7"/>
  <c r="H185" i="7"/>
  <c r="H184" i="7" s="1"/>
  <c r="H174" i="7" l="1"/>
  <c r="E107" i="8" s="1"/>
  <c r="G174" i="7"/>
  <c r="G155" i="7" s="1"/>
  <c r="G154" i="7" s="1"/>
  <c r="G153" i="7" s="1"/>
  <c r="I153" i="7"/>
  <c r="J153" i="7"/>
  <c r="H151" i="7"/>
  <c r="G145" i="7"/>
  <c r="H145" i="7"/>
  <c r="F145" i="7"/>
  <c r="I50" i="7"/>
  <c r="J50" i="7"/>
  <c r="H15" i="7"/>
  <c r="E172" i="8" s="1"/>
  <c r="H79" i="3" s="1"/>
  <c r="H105" i="3" l="1"/>
  <c r="E106" i="8"/>
  <c r="E96" i="8" s="1"/>
  <c r="E87" i="8" s="1"/>
  <c r="E86" i="8" s="1"/>
  <c r="E85" i="8" s="1"/>
  <c r="H155" i="7"/>
  <c r="H154" i="7" s="1"/>
  <c r="H153" i="7" s="1"/>
  <c r="G217" i="8"/>
  <c r="F217" i="8"/>
  <c r="E217" i="8"/>
  <c r="D217" i="8"/>
  <c r="C217" i="8"/>
  <c r="G215" i="8"/>
  <c r="F215" i="8"/>
  <c r="E215" i="8"/>
  <c r="D215" i="8"/>
  <c r="C215" i="8"/>
  <c r="F213" i="8"/>
  <c r="E213" i="8"/>
  <c r="D213" i="8"/>
  <c r="C213" i="8"/>
  <c r="G211" i="8"/>
  <c r="G210" i="8" s="1"/>
  <c r="G209" i="8" s="1"/>
  <c r="F211" i="8"/>
  <c r="F210" i="8" s="1"/>
  <c r="F209" i="8" s="1"/>
  <c r="E212" i="8" l="1"/>
  <c r="E211" i="8" s="1"/>
  <c r="E210" i="8" s="1"/>
  <c r="E209" i="8" s="1"/>
  <c r="C212" i="8"/>
  <c r="C211" i="8" s="1"/>
  <c r="C210" i="8" s="1"/>
  <c r="C209" i="8" s="1"/>
  <c r="D212" i="8"/>
  <c r="D211" i="8" s="1"/>
  <c r="D210" i="8" s="1"/>
  <c r="D209" i="8" s="1"/>
  <c r="F153" i="3"/>
  <c r="F146" i="3" l="1"/>
  <c r="F144" i="3"/>
  <c r="F142" i="3"/>
  <c r="F105" i="3"/>
  <c r="F98" i="3"/>
  <c r="F91" i="3"/>
  <c r="F56" i="3"/>
  <c r="F64" i="3"/>
  <c r="F72" i="3"/>
  <c r="F82" i="3"/>
  <c r="F80" i="3" s="1"/>
  <c r="F39" i="3"/>
  <c r="F19" i="3"/>
  <c r="C160" i="8" l="1"/>
  <c r="C181" i="8"/>
  <c r="C157" i="8"/>
  <c r="C152" i="8"/>
  <c r="C175" i="8"/>
  <c r="C173" i="8" s="1"/>
  <c r="C164" i="8"/>
  <c r="C162" i="8"/>
  <c r="C52" i="8"/>
  <c r="C51" i="8"/>
  <c r="C49" i="8"/>
  <c r="C47" i="8"/>
  <c r="J242" i="7"/>
  <c r="J241" i="7" s="1"/>
  <c r="J240" i="7" s="1"/>
  <c r="J239" i="7" s="1"/>
  <c r="J238" i="7" s="1"/>
  <c r="J244" i="7" s="1"/>
  <c r="I242" i="7"/>
  <c r="I241" i="7" s="1"/>
  <c r="I240" i="7" s="1"/>
  <c r="I239" i="7" s="1"/>
  <c r="I238" i="7" s="1"/>
  <c r="I244" i="7" s="1"/>
  <c r="H242" i="7"/>
  <c r="H241" i="7" s="1"/>
  <c r="G242" i="7"/>
  <c r="F242" i="7"/>
  <c r="F241" i="7" s="1"/>
  <c r="F174" i="7"/>
  <c r="F172" i="7"/>
  <c r="F163" i="7"/>
  <c r="F156" i="7"/>
  <c r="F219" i="7"/>
  <c r="J70" i="7"/>
  <c r="J69" i="7" s="1"/>
  <c r="I70" i="7"/>
  <c r="I69" i="7" s="1"/>
  <c r="I52" i="7" s="1"/>
  <c r="H70" i="7"/>
  <c r="H69" i="7" s="1"/>
  <c r="G70" i="7"/>
  <c r="G69" i="7" s="1"/>
  <c r="F70" i="7"/>
  <c r="F69" i="7" s="1"/>
  <c r="G61" i="7"/>
  <c r="F65" i="7"/>
  <c r="J65" i="7"/>
  <c r="I65" i="7"/>
  <c r="H65" i="7"/>
  <c r="G65" i="7"/>
  <c r="F61" i="7"/>
  <c r="F64" i="7"/>
  <c r="F63" i="7" s="1"/>
  <c r="J63" i="7"/>
  <c r="I63" i="7"/>
  <c r="H63" i="7"/>
  <c r="G63" i="7"/>
  <c r="F139" i="7"/>
  <c r="F112" i="7"/>
  <c r="F80" i="7"/>
  <c r="I19" i="7"/>
  <c r="J19" i="7"/>
  <c r="I22" i="7"/>
  <c r="J22" i="7"/>
  <c r="I37" i="7"/>
  <c r="J37" i="7"/>
  <c r="F18" i="7"/>
  <c r="F16" i="7" s="1"/>
  <c r="J9" i="7" l="1"/>
  <c r="J8" i="7" s="1"/>
  <c r="J10" i="7"/>
  <c r="I10" i="7"/>
  <c r="I9" i="7"/>
  <c r="I8" i="7" s="1"/>
  <c r="C50" i="8"/>
  <c r="G241" i="7"/>
  <c r="G240" i="7" s="1"/>
  <c r="G239" i="7" s="1"/>
  <c r="G238" i="7" s="1"/>
  <c r="G244" i="7" s="1"/>
  <c r="H240" i="7"/>
  <c r="H239" i="7" s="1"/>
  <c r="H238" i="7" s="1"/>
  <c r="H244" i="7" s="1"/>
  <c r="F240" i="7"/>
  <c r="F239" i="7" s="1"/>
  <c r="F238" i="7" s="1"/>
  <c r="F244" i="7" s="1"/>
  <c r="F155" i="7"/>
  <c r="F154" i="7" s="1"/>
  <c r="F153" i="7" s="1"/>
  <c r="G16" i="7"/>
  <c r="G219" i="7"/>
  <c r="G217" i="7"/>
  <c r="G139" i="7"/>
  <c r="G88" i="7"/>
  <c r="G87" i="7" s="1"/>
  <c r="G86" i="7" s="1"/>
  <c r="G92" i="7"/>
  <c r="G91" i="7" s="1"/>
  <c r="G90" i="7" s="1"/>
  <c r="G80" i="7"/>
  <c r="G41" i="7"/>
  <c r="G30" i="7"/>
  <c r="F59" i="7"/>
  <c r="D179" i="8"/>
  <c r="D173" i="8"/>
  <c r="D152" i="8"/>
  <c r="D50" i="8"/>
  <c r="D48" i="8"/>
  <c r="G185" i="3"/>
  <c r="G153" i="3"/>
  <c r="G98" i="3"/>
  <c r="G52" i="3"/>
  <c r="G22" i="3"/>
  <c r="F151" i="3"/>
  <c r="F31" i="8" l="1"/>
  <c r="G31" i="8"/>
  <c r="F34" i="8"/>
  <c r="G34" i="8"/>
  <c r="E35" i="8"/>
  <c r="E34" i="8" s="1"/>
  <c r="D35" i="8"/>
  <c r="D34" i="8" s="1"/>
  <c r="C35" i="8"/>
  <c r="C34" i="8" s="1"/>
  <c r="E32" i="8"/>
  <c r="E31" i="8" s="1"/>
  <c r="D32" i="8"/>
  <c r="D31" i="8" s="1"/>
  <c r="C32" i="8"/>
  <c r="C31" i="8" s="1"/>
  <c r="G28" i="8"/>
  <c r="F28" i="8"/>
  <c r="C29" i="8"/>
  <c r="C28" i="8" s="1"/>
  <c r="E29" i="8"/>
  <c r="D29" i="8"/>
  <c r="D28" i="8" s="1"/>
  <c r="C23" i="8"/>
  <c r="E23" i="8"/>
  <c r="D23" i="8"/>
  <c r="D22" i="8" s="1"/>
  <c r="C20" i="8"/>
  <c r="C17" i="8" s="1"/>
  <c r="C16" i="8" s="1"/>
  <c r="E20" i="8"/>
  <c r="D20" i="8"/>
  <c r="G17" i="8"/>
  <c r="G16" i="8" s="1"/>
  <c r="F17" i="8"/>
  <c r="F16" i="8" s="1"/>
  <c r="F13" i="8"/>
  <c r="G13" i="8"/>
  <c r="C14" i="8"/>
  <c r="C13" i="8" s="1"/>
  <c r="E14" i="8"/>
  <c r="E13" i="8" s="1"/>
  <c r="D14" i="8"/>
  <c r="D13" i="8" s="1"/>
  <c r="E227" i="8"/>
  <c r="D227" i="8"/>
  <c r="C227" i="8"/>
  <c r="G225" i="8"/>
  <c r="G222" i="8" s="1"/>
  <c r="G221" i="8" s="1"/>
  <c r="G220" i="8" s="1"/>
  <c r="G219" i="8" s="1"/>
  <c r="F225" i="8"/>
  <c r="F222" i="8" s="1"/>
  <c r="F221" i="8" s="1"/>
  <c r="F220" i="8" s="1"/>
  <c r="F219" i="8" s="1"/>
  <c r="E225" i="8"/>
  <c r="D225" i="8"/>
  <c r="C225" i="8"/>
  <c r="F223" i="8"/>
  <c r="E223" i="8"/>
  <c r="D223" i="8"/>
  <c r="C223" i="8"/>
  <c r="G207" i="8"/>
  <c r="G204" i="8" s="1"/>
  <c r="G203" i="8" s="1"/>
  <c r="G202" i="8" s="1"/>
  <c r="F207" i="8"/>
  <c r="F204" i="8" s="1"/>
  <c r="E207" i="8"/>
  <c r="D207" i="8"/>
  <c r="C207" i="8"/>
  <c r="D205" i="8"/>
  <c r="E205" i="8"/>
  <c r="C205" i="8"/>
  <c r="F203" i="8"/>
  <c r="F202" i="8" s="1"/>
  <c r="G200" i="8"/>
  <c r="F200" i="8"/>
  <c r="E200" i="8"/>
  <c r="D200" i="8"/>
  <c r="C200" i="8"/>
  <c r="G198" i="8"/>
  <c r="F198" i="8"/>
  <c r="F197" i="8" s="1"/>
  <c r="F196" i="8" s="1"/>
  <c r="F195" i="8" s="1"/>
  <c r="E198" i="8"/>
  <c r="C198" i="8"/>
  <c r="E179" i="8"/>
  <c r="C179" i="8"/>
  <c r="E191" i="8"/>
  <c r="E190" i="8" s="1"/>
  <c r="D191" i="8"/>
  <c r="D190" i="8" s="1"/>
  <c r="C191" i="8"/>
  <c r="C190" i="8" s="1"/>
  <c r="C188" i="8"/>
  <c r="C187" i="8" s="1"/>
  <c r="D187" i="8"/>
  <c r="G184" i="8"/>
  <c r="F184" i="8"/>
  <c r="E184" i="8"/>
  <c r="D184" i="8"/>
  <c r="C184" i="8"/>
  <c r="C182" i="8"/>
  <c r="G182" i="8"/>
  <c r="F182" i="8"/>
  <c r="E182" i="8"/>
  <c r="D182" i="8"/>
  <c r="D177" i="8"/>
  <c r="C177" i="8"/>
  <c r="E177" i="8"/>
  <c r="E173" i="8"/>
  <c r="C171" i="8"/>
  <c r="E171" i="8"/>
  <c r="D171" i="8"/>
  <c r="C169" i="8"/>
  <c r="E169" i="8"/>
  <c r="D169" i="8"/>
  <c r="D158" i="8"/>
  <c r="C163" i="8"/>
  <c r="D163" i="8"/>
  <c r="C161" i="8"/>
  <c r="G161" i="8"/>
  <c r="F161" i="8"/>
  <c r="E161" i="8"/>
  <c r="D161" i="8"/>
  <c r="C158" i="8"/>
  <c r="E158" i="8"/>
  <c r="C156" i="8"/>
  <c r="E156" i="8"/>
  <c r="D156" i="8"/>
  <c r="E152" i="8"/>
  <c r="C150" i="8"/>
  <c r="E150" i="8"/>
  <c r="D150" i="8"/>
  <c r="C148" i="8"/>
  <c r="E148" i="8"/>
  <c r="D148" i="8"/>
  <c r="C142" i="8"/>
  <c r="C141" i="8" s="1"/>
  <c r="E142" i="8"/>
  <c r="E141" i="8" s="1"/>
  <c r="D142" i="8"/>
  <c r="D141" i="8" s="1"/>
  <c r="D135" i="8"/>
  <c r="G133" i="8"/>
  <c r="G111" i="8" s="1"/>
  <c r="G110" i="8" s="1"/>
  <c r="G109" i="8" s="1"/>
  <c r="G108" i="8" s="1"/>
  <c r="F133" i="8"/>
  <c r="F111" i="8" s="1"/>
  <c r="F110" i="8" s="1"/>
  <c r="F109" i="8" s="1"/>
  <c r="F108" i="8" s="1"/>
  <c r="E133" i="8"/>
  <c r="D133" i="8"/>
  <c r="D111" i="8" s="1"/>
  <c r="C133" i="8"/>
  <c r="C56" i="8"/>
  <c r="E56" i="8"/>
  <c r="D56" i="8"/>
  <c r="G56" i="8"/>
  <c r="F56" i="8"/>
  <c r="E50" i="8"/>
  <c r="G50" i="8"/>
  <c r="F50" i="8"/>
  <c r="G48" i="8"/>
  <c r="F48" i="8"/>
  <c r="E48" i="8"/>
  <c r="C48" i="8"/>
  <c r="E46" i="8"/>
  <c r="D46" i="8"/>
  <c r="C46" i="8"/>
  <c r="G197" i="8" l="1"/>
  <c r="G196" i="8" s="1"/>
  <c r="G195" i="8" s="1"/>
  <c r="G194" i="8" s="1"/>
  <c r="G45" i="8"/>
  <c r="G44" i="8" s="1"/>
  <c r="G43" i="8" s="1"/>
  <c r="G42" i="8" s="1"/>
  <c r="F176" i="8"/>
  <c r="F167" i="8" s="1"/>
  <c r="F166" i="8" s="1"/>
  <c r="F165" i="8" s="1"/>
  <c r="F45" i="8"/>
  <c r="F44" i="8" s="1"/>
  <c r="F43" i="8" s="1"/>
  <c r="F42" i="8" s="1"/>
  <c r="G176" i="8"/>
  <c r="F194" i="8"/>
  <c r="E28" i="8"/>
  <c r="H44" i="3"/>
  <c r="E22" i="8"/>
  <c r="H17" i="3"/>
  <c r="C22" i="8"/>
  <c r="C12" i="8" s="1"/>
  <c r="F155" i="8"/>
  <c r="F146" i="8" s="1"/>
  <c r="F145" i="8" s="1"/>
  <c r="F144" i="8" s="1"/>
  <c r="E17" i="8"/>
  <c r="E16" i="8" s="1"/>
  <c r="D110" i="8"/>
  <c r="D109" i="8" s="1"/>
  <c r="D108" i="8" s="1"/>
  <c r="D17" i="8"/>
  <c r="D16" i="8" s="1"/>
  <c r="D12" i="8" s="1"/>
  <c r="C176" i="8"/>
  <c r="C147" i="8"/>
  <c r="C168" i="8"/>
  <c r="E155" i="8"/>
  <c r="E197" i="8"/>
  <c r="E196" i="8" s="1"/>
  <c r="E195" i="8" s="1"/>
  <c r="C155" i="8"/>
  <c r="C146" i="8" s="1"/>
  <c r="C145" i="8" s="1"/>
  <c r="C204" i="8"/>
  <c r="C203" i="8" s="1"/>
  <c r="C202" i="8" s="1"/>
  <c r="C197" i="8"/>
  <c r="C196" i="8" s="1"/>
  <c r="C195" i="8" s="1"/>
  <c r="F12" i="8"/>
  <c r="G12" i="8"/>
  <c r="E222" i="8"/>
  <c r="E221" i="8" s="1"/>
  <c r="E220" i="8" s="1"/>
  <c r="E219" i="8" s="1"/>
  <c r="D204" i="8"/>
  <c r="D203" i="8" s="1"/>
  <c r="D202" i="8" s="1"/>
  <c r="G167" i="8"/>
  <c r="G166" i="8" s="1"/>
  <c r="G165" i="8" s="1"/>
  <c r="E204" i="8"/>
  <c r="E203" i="8" s="1"/>
  <c r="E202" i="8" s="1"/>
  <c r="C222" i="8"/>
  <c r="C221" i="8" s="1"/>
  <c r="C220" i="8" s="1"/>
  <c r="C219" i="8" s="1"/>
  <c r="D222" i="8"/>
  <c r="D221" i="8" s="1"/>
  <c r="D220" i="8" s="1"/>
  <c r="D219" i="8" s="1"/>
  <c r="E147" i="8"/>
  <c r="G155" i="8"/>
  <c r="G146" i="8" s="1"/>
  <c r="G145" i="8" s="1"/>
  <c r="G144" i="8" s="1"/>
  <c r="E176" i="8"/>
  <c r="D155" i="8"/>
  <c r="E168" i="8"/>
  <c r="C135" i="8"/>
  <c r="C111" i="8" s="1"/>
  <c r="C110" i="8" s="1"/>
  <c r="C109" i="8" s="1"/>
  <c r="C108" i="8" s="1"/>
  <c r="D147" i="8"/>
  <c r="E45" i="8"/>
  <c r="C45" i="8"/>
  <c r="C44" i="8" s="1"/>
  <c r="C43" i="8" s="1"/>
  <c r="C42" i="8" s="1"/>
  <c r="D45" i="8"/>
  <c r="D44" i="8" s="1"/>
  <c r="D43" i="8" s="1"/>
  <c r="D42" i="8" s="1"/>
  <c r="G41" i="8" l="1"/>
  <c r="C167" i="8"/>
  <c r="C166" i="8" s="1"/>
  <c r="C165" i="8" s="1"/>
  <c r="E146" i="8"/>
  <c r="E145" i="8" s="1"/>
  <c r="E144" i="8" s="1"/>
  <c r="F41" i="8"/>
  <c r="E44" i="8"/>
  <c r="E43" i="8" s="1"/>
  <c r="E42" i="8" s="1"/>
  <c r="E12" i="8"/>
  <c r="E166" i="8"/>
  <c r="E165" i="8" s="1"/>
  <c r="C194" i="8"/>
  <c r="C144" i="8"/>
  <c r="D166" i="8"/>
  <c r="E194" i="8"/>
  <c r="H15" i="1" s="1"/>
  <c r="E167" i="8"/>
  <c r="D146" i="8"/>
  <c r="D145" i="8" s="1"/>
  <c r="C41" i="8" l="1"/>
  <c r="J136" i="3"/>
  <c r="I136" i="3"/>
  <c r="I151" i="3"/>
  <c r="J151" i="3"/>
  <c r="J167" i="3"/>
  <c r="J158" i="3" s="1"/>
  <c r="I167" i="3"/>
  <c r="I158" i="3" s="1"/>
  <c r="J171" i="3"/>
  <c r="J170" i="3" s="1"/>
  <c r="I171" i="3"/>
  <c r="I170" i="3" s="1"/>
  <c r="J153" i="3"/>
  <c r="I153" i="3"/>
  <c r="J95" i="3"/>
  <c r="I95" i="3"/>
  <c r="J93" i="3"/>
  <c r="J90" i="3" s="1"/>
  <c r="I93" i="3"/>
  <c r="I90" i="3" s="1"/>
  <c r="J39" i="3"/>
  <c r="I39" i="3"/>
  <c r="J35" i="3"/>
  <c r="I35" i="3"/>
  <c r="J32" i="3"/>
  <c r="I32" i="3"/>
  <c r="J28" i="3"/>
  <c r="I28" i="3"/>
  <c r="I183" i="7"/>
  <c r="J183" i="7"/>
  <c r="I150" i="3" l="1"/>
  <c r="J150" i="3"/>
  <c r="J182" i="7"/>
  <c r="J200" i="7" s="1"/>
  <c r="I182" i="7"/>
  <c r="I200" i="7" s="1"/>
  <c r="J135" i="3"/>
  <c r="I38" i="3"/>
  <c r="J38" i="3"/>
  <c r="I135" i="3"/>
  <c r="E17" i="5"/>
  <c r="F17" i="5"/>
  <c r="H184" i="3"/>
  <c r="H200" i="3"/>
  <c r="H138" i="3" l="1"/>
  <c r="H154" i="3"/>
  <c r="H172" i="3"/>
  <c r="H168" i="3"/>
  <c r="H152" i="3"/>
  <c r="H151" i="3" s="1"/>
  <c r="H131" i="3"/>
  <c r="H127" i="3"/>
  <c r="H126" i="3"/>
  <c r="H125" i="3"/>
  <c r="H124" i="3"/>
  <c r="H123" i="3"/>
  <c r="H121" i="3"/>
  <c r="H120" i="3"/>
  <c r="H128" i="3"/>
  <c r="H134" i="3"/>
  <c r="H124" i="7"/>
  <c r="H132" i="3" l="1"/>
  <c r="E138" i="8"/>
  <c r="E135" i="8" s="1"/>
  <c r="E111" i="8" s="1"/>
  <c r="E110" i="8" s="1"/>
  <c r="E109" i="8" s="1"/>
  <c r="E108" i="8" s="1"/>
  <c r="E41" i="8" s="1"/>
  <c r="J223" i="7"/>
  <c r="J222" i="7" s="1"/>
  <c r="I223" i="7"/>
  <c r="I222" i="7" s="1"/>
  <c r="H223" i="7"/>
  <c r="H222" i="7" s="1"/>
  <c r="G223" i="7"/>
  <c r="G222" i="7" s="1"/>
  <c r="F223" i="7"/>
  <c r="F222" i="7" s="1"/>
  <c r="H219" i="7"/>
  <c r="J219" i="7"/>
  <c r="I219" i="7"/>
  <c r="J217" i="7"/>
  <c r="I217" i="7"/>
  <c r="H217" i="7"/>
  <c r="F217" i="7"/>
  <c r="H215" i="7"/>
  <c r="G215" i="7"/>
  <c r="F215" i="7"/>
  <c r="F207" i="7"/>
  <c r="J207" i="7"/>
  <c r="I207" i="7"/>
  <c r="H207" i="7"/>
  <c r="G207" i="7"/>
  <c r="F204" i="7"/>
  <c r="J205" i="7"/>
  <c r="I205" i="7"/>
  <c r="H205" i="7"/>
  <c r="G205" i="7"/>
  <c r="J203" i="7"/>
  <c r="J202" i="7" s="1"/>
  <c r="J201" i="7" s="1"/>
  <c r="I203" i="7"/>
  <c r="I202" i="7" s="1"/>
  <c r="I201" i="7" s="1"/>
  <c r="J214" i="7" l="1"/>
  <c r="J212" i="7" s="1"/>
  <c r="J211" i="7" s="1"/>
  <c r="J210" i="7" s="1"/>
  <c r="I214" i="7"/>
  <c r="I212" i="7" s="1"/>
  <c r="I211" i="7" s="1"/>
  <c r="I226" i="7" s="1"/>
  <c r="H214" i="7"/>
  <c r="H212" i="7" s="1"/>
  <c r="F214" i="7"/>
  <c r="F213" i="7" s="1"/>
  <c r="F212" i="7" s="1"/>
  <c r="F211" i="7" s="1"/>
  <c r="F210" i="7" s="1"/>
  <c r="G204" i="7"/>
  <c r="G203" i="7" s="1"/>
  <c r="G202" i="7" s="1"/>
  <c r="G201" i="7" s="1"/>
  <c r="G214" i="7"/>
  <c r="G213" i="7" s="1"/>
  <c r="G212" i="7" s="1"/>
  <c r="G211" i="7" s="1"/>
  <c r="F205" i="7"/>
  <c r="F203" i="7" s="1"/>
  <c r="F202" i="7" s="1"/>
  <c r="H204" i="7"/>
  <c r="H203" i="7" s="1"/>
  <c r="H202" i="7" s="1"/>
  <c r="H201" i="7" s="1"/>
  <c r="J226" i="7" l="1"/>
  <c r="I210" i="7"/>
  <c r="G226" i="7"/>
  <c r="G210" i="7"/>
  <c r="F201" i="7"/>
  <c r="F226" i="7" s="1"/>
  <c r="H211" i="7"/>
  <c r="H213" i="7"/>
  <c r="F46" i="7"/>
  <c r="G46" i="7"/>
  <c r="J44" i="7"/>
  <c r="I44" i="7"/>
  <c r="H44" i="7"/>
  <c r="G44" i="7"/>
  <c r="F44" i="7"/>
  <c r="H41" i="7"/>
  <c r="H40" i="7" s="1"/>
  <c r="H39" i="7" s="1"/>
  <c r="H38" i="7" s="1"/>
  <c r="H37" i="7" s="1"/>
  <c r="J41" i="7"/>
  <c r="I41" i="7"/>
  <c r="G40" i="7"/>
  <c r="F41" i="7"/>
  <c r="F40" i="7" s="1"/>
  <c r="J39" i="7"/>
  <c r="I39" i="7"/>
  <c r="H139" i="7"/>
  <c r="H226" i="7" l="1"/>
  <c r="H210" i="7"/>
  <c r="G39" i="7"/>
  <c r="G38" i="7" s="1"/>
  <c r="G37" i="7" s="1"/>
  <c r="F39" i="7"/>
  <c r="F38" i="7" s="1"/>
  <c r="F151" i="7"/>
  <c r="G151" i="7"/>
  <c r="F149" i="7"/>
  <c r="H149" i="7"/>
  <c r="G149" i="7"/>
  <c r="F143" i="7"/>
  <c r="H143" i="7"/>
  <c r="G143" i="7"/>
  <c r="F137" i="7"/>
  <c r="H137" i="7"/>
  <c r="G137" i="7"/>
  <c r="F135" i="7"/>
  <c r="H135" i="7"/>
  <c r="G135" i="7"/>
  <c r="J132" i="7"/>
  <c r="J181" i="7" s="1"/>
  <c r="I132" i="7"/>
  <c r="I181" i="7" s="1"/>
  <c r="H80" i="7"/>
  <c r="J92" i="7"/>
  <c r="J91" i="7" s="1"/>
  <c r="J90" i="7" s="1"/>
  <c r="I92" i="7"/>
  <c r="I91" i="7" s="1"/>
  <c r="I90" i="7" s="1"/>
  <c r="H92" i="7"/>
  <c r="H91" i="7" s="1"/>
  <c r="H90" i="7" s="1"/>
  <c r="F92" i="7"/>
  <c r="F91" i="7" s="1"/>
  <c r="F90" i="7" s="1"/>
  <c r="J88" i="7"/>
  <c r="J87" i="7" s="1"/>
  <c r="J86" i="7" s="1"/>
  <c r="I88" i="7"/>
  <c r="I87" i="7" s="1"/>
  <c r="I86" i="7" s="1"/>
  <c r="H88" i="7"/>
  <c r="H87" i="7" s="1"/>
  <c r="H86" i="7" s="1"/>
  <c r="F88" i="7"/>
  <c r="F87" i="7" s="1"/>
  <c r="F84" i="7"/>
  <c r="F83" i="7" s="1"/>
  <c r="H84" i="7"/>
  <c r="H83" i="7" s="1"/>
  <c r="G84" i="7"/>
  <c r="G83" i="7" s="1"/>
  <c r="F78" i="7"/>
  <c r="H78" i="7"/>
  <c r="G78" i="7"/>
  <c r="F76" i="7"/>
  <c r="H76" i="7"/>
  <c r="G76" i="7"/>
  <c r="J74" i="7"/>
  <c r="J73" i="7" s="1"/>
  <c r="J94" i="7" s="1"/>
  <c r="I74" i="7"/>
  <c r="I73" i="7" s="1"/>
  <c r="H155" i="3"/>
  <c r="G35" i="7"/>
  <c r="J33" i="7"/>
  <c r="I33" i="7"/>
  <c r="H33" i="7"/>
  <c r="G33" i="7"/>
  <c r="H30" i="7"/>
  <c r="H29" i="7" s="1"/>
  <c r="H28" i="7" s="1"/>
  <c r="G29" i="7"/>
  <c r="J27" i="7"/>
  <c r="I27" i="7"/>
  <c r="H16" i="7"/>
  <c r="I26" i="7" l="1"/>
  <c r="I48" i="7"/>
  <c r="J26" i="7"/>
  <c r="J48" i="7"/>
  <c r="I131" i="7"/>
  <c r="J131" i="7"/>
  <c r="J72" i="7"/>
  <c r="I72" i="7"/>
  <c r="I94" i="7" s="1"/>
  <c r="F37" i="7"/>
  <c r="I24" i="3"/>
  <c r="H153" i="3"/>
  <c r="H150" i="3" s="1"/>
  <c r="D17" i="5"/>
  <c r="G142" i="7"/>
  <c r="G134" i="7"/>
  <c r="H134" i="7"/>
  <c r="F142" i="7"/>
  <c r="F30" i="7"/>
  <c r="F29" i="7" s="1"/>
  <c r="F134" i="7"/>
  <c r="H142" i="7"/>
  <c r="G75" i="7"/>
  <c r="G74" i="7" s="1"/>
  <c r="G73" i="7" s="1"/>
  <c r="G72" i="7" s="1"/>
  <c r="G94" i="7" s="1"/>
  <c r="H75" i="7"/>
  <c r="H74" i="7" s="1"/>
  <c r="H73" i="7" s="1"/>
  <c r="H94" i="7" s="1"/>
  <c r="F75" i="7"/>
  <c r="F74" i="7" s="1"/>
  <c r="F73" i="7" s="1"/>
  <c r="F72" i="7" s="1"/>
  <c r="H27" i="7"/>
  <c r="H26" i="7" s="1"/>
  <c r="G28" i="7"/>
  <c r="G27" i="7" s="1"/>
  <c r="G26" i="7" s="1"/>
  <c r="F104" i="3"/>
  <c r="H179" i="3"/>
  <c r="G179" i="3"/>
  <c r="G178" i="3" s="1"/>
  <c r="H72" i="7" l="1"/>
  <c r="J24" i="3"/>
  <c r="G133" i="7"/>
  <c r="G132" i="7" s="1"/>
  <c r="G181" i="7" s="1"/>
  <c r="H133" i="7"/>
  <c r="H132" i="7" s="1"/>
  <c r="H181" i="7" s="1"/>
  <c r="F28" i="7"/>
  <c r="F27" i="7" s="1"/>
  <c r="F179" i="3"/>
  <c r="F133" i="7"/>
  <c r="F132" i="7" s="1"/>
  <c r="F181" i="7" s="1"/>
  <c r="F25" i="3"/>
  <c r="G131" i="7" l="1"/>
  <c r="H131" i="7"/>
  <c r="F131" i="7"/>
  <c r="F26" i="7"/>
  <c r="H183" i="3"/>
  <c r="E16" i="5" l="1"/>
  <c r="F16" i="5"/>
  <c r="H98" i="7"/>
  <c r="D16" i="5" l="1"/>
  <c r="H104" i="3" l="1"/>
  <c r="H178" i="3"/>
  <c r="H185" i="3"/>
  <c r="H182" i="3" s="1"/>
  <c r="H136" i="3"/>
  <c r="G110" i="7" l="1"/>
  <c r="G56" i="7"/>
  <c r="F260" i="7"/>
  <c r="F266" i="7" s="1"/>
  <c r="J264" i="7"/>
  <c r="J259" i="7" s="1"/>
  <c r="J179" i="3" s="1"/>
  <c r="I264" i="7"/>
  <c r="I259" i="7" s="1"/>
  <c r="I179" i="3" s="1"/>
  <c r="H264" i="7"/>
  <c r="G264" i="7"/>
  <c r="F264" i="7"/>
  <c r="J266" i="7"/>
  <c r="I266" i="7"/>
  <c r="H266" i="7"/>
  <c r="G260" i="7"/>
  <c r="H233" i="7"/>
  <c r="G233" i="7"/>
  <c r="F233" i="7"/>
  <c r="H183" i="7"/>
  <c r="G183" i="7"/>
  <c r="F183" i="7"/>
  <c r="H59" i="7"/>
  <c r="J59" i="7"/>
  <c r="I59" i="7"/>
  <c r="G59" i="7"/>
  <c r="J56" i="7"/>
  <c r="I56" i="7"/>
  <c r="H56" i="7"/>
  <c r="F56" i="7"/>
  <c r="J54" i="7"/>
  <c r="I54" i="7"/>
  <c r="H54" i="7"/>
  <c r="G54" i="7"/>
  <c r="F54" i="7"/>
  <c r="G98" i="7"/>
  <c r="H12" i="7"/>
  <c r="H76" i="3"/>
  <c r="H20" i="7"/>
  <c r="H19" i="7" s="1"/>
  <c r="H14" i="7"/>
  <c r="G14" i="7"/>
  <c r="G12" i="7"/>
  <c r="H253" i="7"/>
  <c r="G253" i="7"/>
  <c r="F253" i="7"/>
  <c r="J251" i="7"/>
  <c r="I251" i="7"/>
  <c r="H251" i="7"/>
  <c r="G251" i="7"/>
  <c r="F251" i="7"/>
  <c r="I249" i="7"/>
  <c r="H249" i="7"/>
  <c r="G249" i="7"/>
  <c r="F249" i="7"/>
  <c r="J235" i="7"/>
  <c r="I235" i="7"/>
  <c r="H235" i="7"/>
  <c r="G235" i="7"/>
  <c r="F235" i="7"/>
  <c r="J128" i="7"/>
  <c r="I128" i="7"/>
  <c r="H128" i="7"/>
  <c r="H127" i="7" s="1"/>
  <c r="G128" i="7"/>
  <c r="G127" i="7" s="1"/>
  <c r="F128" i="7"/>
  <c r="F127" i="7" s="1"/>
  <c r="H121" i="7"/>
  <c r="G121" i="7"/>
  <c r="F121" i="7"/>
  <c r="J119" i="7"/>
  <c r="I119" i="7"/>
  <c r="H119" i="7"/>
  <c r="G119" i="7"/>
  <c r="F119" i="7"/>
  <c r="H110" i="7"/>
  <c r="F110" i="7"/>
  <c r="H103" i="7"/>
  <c r="I103" i="7" s="1"/>
  <c r="G103" i="7"/>
  <c r="F103" i="7"/>
  <c r="F98" i="7"/>
  <c r="H24" i="7"/>
  <c r="H23" i="7" s="1"/>
  <c r="G24" i="7"/>
  <c r="G23" i="7" s="1"/>
  <c r="G22" i="7" s="1"/>
  <c r="F24" i="7"/>
  <c r="F23" i="7" s="1"/>
  <c r="J258" i="7" l="1"/>
  <c r="J257" i="7" s="1"/>
  <c r="J256" i="7" s="1"/>
  <c r="J248" i="7"/>
  <c r="J199" i="3" s="1"/>
  <c r="I248" i="7"/>
  <c r="I199" i="3" s="1"/>
  <c r="J103" i="7"/>
  <c r="J97" i="7" s="1"/>
  <c r="I97" i="7"/>
  <c r="G266" i="7"/>
  <c r="D199" i="8"/>
  <c r="D198" i="8" s="1"/>
  <c r="D197" i="8" s="1"/>
  <c r="D196" i="8" s="1"/>
  <c r="D195" i="8" s="1"/>
  <c r="D194" i="8" s="1"/>
  <c r="I232" i="7"/>
  <c r="I183" i="3" s="1"/>
  <c r="J232" i="7"/>
  <c r="J183" i="3" s="1"/>
  <c r="G11" i="7"/>
  <c r="G182" i="7"/>
  <c r="G200" i="7" s="1"/>
  <c r="H182" i="7"/>
  <c r="H200" i="7" s="1"/>
  <c r="F53" i="7"/>
  <c r="F52" i="7" s="1"/>
  <c r="F51" i="7" s="1"/>
  <c r="F182" i="7"/>
  <c r="F200" i="7" s="1"/>
  <c r="H22" i="7"/>
  <c r="F22" i="7"/>
  <c r="H11" i="7"/>
  <c r="G259" i="7"/>
  <c r="G258" i="7" s="1"/>
  <c r="G257" i="7" s="1"/>
  <c r="G256" i="7" s="1"/>
  <c r="H130" i="7"/>
  <c r="F232" i="7"/>
  <c r="F231" i="7" s="1"/>
  <c r="F230" i="7" s="1"/>
  <c r="F229" i="7" s="1"/>
  <c r="F237" i="7" s="1"/>
  <c r="H97" i="7"/>
  <c r="H96" i="7" s="1"/>
  <c r="H95" i="7" s="1"/>
  <c r="H232" i="7"/>
  <c r="H231" i="7" s="1"/>
  <c r="H230" i="7" s="1"/>
  <c r="H229" i="7" s="1"/>
  <c r="H237" i="7" s="1"/>
  <c r="H248" i="7"/>
  <c r="H247" i="7" s="1"/>
  <c r="H246" i="7" s="1"/>
  <c r="H245" i="7" s="1"/>
  <c r="H255" i="7" s="1"/>
  <c r="G232" i="7"/>
  <c r="G231" i="7" s="1"/>
  <c r="G230" i="7" s="1"/>
  <c r="G229" i="7" s="1"/>
  <c r="G237" i="7" s="1"/>
  <c r="F259" i="7"/>
  <c r="F258" i="7" s="1"/>
  <c r="F257" i="7" s="1"/>
  <c r="F256" i="7" s="1"/>
  <c r="G53" i="7"/>
  <c r="G52" i="7" s="1"/>
  <c r="G51" i="7" s="1"/>
  <c r="I258" i="7"/>
  <c r="I257" i="7" s="1"/>
  <c r="I256" i="7" s="1"/>
  <c r="H259" i="7"/>
  <c r="H258" i="7" s="1"/>
  <c r="H257" i="7" s="1"/>
  <c r="H256" i="7" s="1"/>
  <c r="G248" i="7"/>
  <c r="F248" i="7"/>
  <c r="G97" i="7"/>
  <c r="G96" i="7" s="1"/>
  <c r="G95" i="7" s="1"/>
  <c r="G130" i="7" s="1"/>
  <c r="F97" i="7"/>
  <c r="F96" i="7" s="1"/>
  <c r="F95" i="7" s="1"/>
  <c r="F130" i="7" s="1"/>
  <c r="J53" i="7"/>
  <c r="J52" i="7" s="1"/>
  <c r="H53" i="7"/>
  <c r="I247" i="7" l="1"/>
  <c r="I246" i="7" s="1"/>
  <c r="I245" i="7" s="1"/>
  <c r="I255" i="7" s="1"/>
  <c r="I231" i="7"/>
  <c r="I230" i="7" s="1"/>
  <c r="I229" i="7" s="1"/>
  <c r="I237" i="7" s="1"/>
  <c r="J247" i="7"/>
  <c r="J246" i="7" s="1"/>
  <c r="J245" i="7" s="1"/>
  <c r="J255" i="7" s="1"/>
  <c r="I96" i="7"/>
  <c r="I95" i="7" s="1"/>
  <c r="I130" i="7"/>
  <c r="I106" i="3"/>
  <c r="J96" i="7"/>
  <c r="J95" i="7" s="1"/>
  <c r="J130" i="7"/>
  <c r="J106" i="3"/>
  <c r="G50" i="7"/>
  <c r="J231" i="7"/>
  <c r="J230" i="7" s="1"/>
  <c r="J229" i="7" s="1"/>
  <c r="J237" i="7" s="1"/>
  <c r="H52" i="7"/>
  <c r="H51" i="7" s="1"/>
  <c r="H50" i="7" s="1"/>
  <c r="H10" i="7"/>
  <c r="H9" i="7"/>
  <c r="H8" i="7" s="1"/>
  <c r="H48" i="7" s="1"/>
  <c r="H227" i="7" s="1"/>
  <c r="F50" i="7"/>
  <c r="F94" i="7" s="1"/>
  <c r="H267" i="7"/>
  <c r="J18" i="3"/>
  <c r="G247" i="7"/>
  <c r="G246" i="7" s="1"/>
  <c r="F247" i="7"/>
  <c r="F246" i="7" s="1"/>
  <c r="I267" i="7" l="1"/>
  <c r="J227" i="7"/>
  <c r="I227" i="7"/>
  <c r="J267" i="7"/>
  <c r="F245" i="7"/>
  <c r="F255" i="7" s="1"/>
  <c r="F267" i="7" s="1"/>
  <c r="G245" i="7"/>
  <c r="G255" i="7" s="1"/>
  <c r="G267" i="7" s="1"/>
  <c r="I18" i="3"/>
  <c r="I169" i="3"/>
  <c r="J169" i="3"/>
  <c r="J269" i="7" l="1"/>
  <c r="H269" i="7"/>
  <c r="I269" i="7"/>
  <c r="J182" i="3"/>
  <c r="I182" i="3"/>
  <c r="I178" i="3"/>
  <c r="J178" i="3"/>
  <c r="J14" i="3"/>
  <c r="I14" i="3"/>
  <c r="H107" i="3" l="1"/>
  <c r="H78" i="3"/>
  <c r="H112" i="3" l="1"/>
  <c r="H36" i="3" l="1"/>
  <c r="H35" i="3" s="1"/>
  <c r="H16" i="3"/>
  <c r="H15" i="3" s="1"/>
  <c r="G191" i="3" l="1"/>
  <c r="G183" i="3" l="1"/>
  <c r="G182" i="3" s="1"/>
  <c r="G188" i="3" l="1"/>
  <c r="G187" i="3" s="1"/>
  <c r="G21" i="7"/>
  <c r="G20" i="7" s="1"/>
  <c r="G104" i="3"/>
  <c r="G93" i="3"/>
  <c r="C16" i="5"/>
  <c r="H119" i="3"/>
  <c r="F16" i="3"/>
  <c r="F15" i="3" s="1"/>
  <c r="G36" i="3"/>
  <c r="G35" i="3" s="1"/>
  <c r="G29" i="3"/>
  <c r="G16" i="3"/>
  <c r="G15" i="3" s="1"/>
  <c r="G43" i="3"/>
  <c r="G42" i="3" s="1"/>
  <c r="G19" i="7" l="1"/>
  <c r="G10" i="7" s="1"/>
  <c r="G9" i="7" s="1"/>
  <c r="G112" i="3"/>
  <c r="G119" i="3"/>
  <c r="G136" i="3"/>
  <c r="F192" i="3"/>
  <c r="F191" i="3" s="1"/>
  <c r="F178" i="3"/>
  <c r="F188" i="3"/>
  <c r="F187" i="3" s="1"/>
  <c r="F93" i="3"/>
  <c r="F90" i="3" s="1"/>
  <c r="H93" i="3"/>
  <c r="H90" i="3" s="1"/>
  <c r="F164" i="3"/>
  <c r="F163" i="3" s="1"/>
  <c r="J164" i="3"/>
  <c r="J163" i="3" s="1"/>
  <c r="I164" i="3"/>
  <c r="I163" i="3" s="1"/>
  <c r="H164" i="3"/>
  <c r="H163" i="3" s="1"/>
  <c r="G164" i="3"/>
  <c r="F136" i="3"/>
  <c r="G8" i="7" l="1"/>
  <c r="G48" i="7" s="1"/>
  <c r="G163" i="3"/>
  <c r="F119" i="3"/>
  <c r="F129" i="3"/>
  <c r="F107" i="3"/>
  <c r="F112" i="3"/>
  <c r="F12" i="7"/>
  <c r="F14" i="7"/>
  <c r="F20" i="7"/>
  <c r="F19" i="7" s="1"/>
  <c r="F183" i="3"/>
  <c r="F182" i="3" s="1"/>
  <c r="B17" i="5"/>
  <c r="B16" i="5" s="1"/>
  <c r="F43" i="3"/>
  <c r="F42" i="3" s="1"/>
  <c r="F36" i="3"/>
  <c r="F35" i="3" s="1"/>
  <c r="F29" i="3"/>
  <c r="F18" i="3"/>
  <c r="G227" i="7" l="1"/>
  <c r="F11" i="7"/>
  <c r="F10" i="7" s="1"/>
  <c r="F106" i="3"/>
  <c r="I197" i="3"/>
  <c r="J197" i="3"/>
  <c r="F197" i="3"/>
  <c r="G197" i="3"/>
  <c r="F199" i="3"/>
  <c r="G199" i="3"/>
  <c r="J195" i="3"/>
  <c r="I195" i="3"/>
  <c r="H195" i="3"/>
  <c r="G195" i="3"/>
  <c r="I176" i="3"/>
  <c r="I175" i="3" s="1"/>
  <c r="J176" i="3"/>
  <c r="J175" i="3" s="1"/>
  <c r="F176" i="3"/>
  <c r="G176" i="3"/>
  <c r="G175" i="3" s="1"/>
  <c r="G85" i="3"/>
  <c r="G84" i="3" s="1"/>
  <c r="F85" i="3"/>
  <c r="F84" i="3" s="1"/>
  <c r="F102" i="3"/>
  <c r="G102" i="3"/>
  <c r="G107" i="3"/>
  <c r="G129" i="3"/>
  <c r="H197" i="3"/>
  <c r="H199" i="3"/>
  <c r="H188" i="3"/>
  <c r="H187" i="3" s="1"/>
  <c r="H176" i="3"/>
  <c r="H175" i="3" s="1"/>
  <c r="F171" i="3"/>
  <c r="F170" i="3" s="1"/>
  <c r="F169" i="3" s="1"/>
  <c r="G171" i="3"/>
  <c r="G170" i="3" s="1"/>
  <c r="G169" i="3" s="1"/>
  <c r="H171" i="3"/>
  <c r="J160" i="3"/>
  <c r="I160" i="3"/>
  <c r="H160" i="3"/>
  <c r="G160" i="3"/>
  <c r="F160" i="3"/>
  <c r="F156" i="3"/>
  <c r="F150" i="3" s="1"/>
  <c r="G156" i="3"/>
  <c r="I156" i="3"/>
  <c r="J156" i="3"/>
  <c r="H156" i="3"/>
  <c r="G151" i="3"/>
  <c r="G150" i="3" s="1"/>
  <c r="H140" i="3"/>
  <c r="H135" i="3" s="1"/>
  <c r="G140" i="3"/>
  <c r="F140" i="3"/>
  <c r="F135" i="3" s="1"/>
  <c r="H129" i="3"/>
  <c r="H106" i="3" s="1"/>
  <c r="H167" i="3"/>
  <c r="H166" i="3" s="1"/>
  <c r="G167" i="3"/>
  <c r="G166" i="3" s="1"/>
  <c r="F167" i="3"/>
  <c r="F166" i="3" s="1"/>
  <c r="I102" i="3"/>
  <c r="J102" i="3"/>
  <c r="H102" i="3"/>
  <c r="J96" i="3"/>
  <c r="H96" i="3"/>
  <c r="G96" i="3"/>
  <c r="F96" i="3"/>
  <c r="F28" i="3"/>
  <c r="F27" i="3" s="1"/>
  <c r="G28" i="3"/>
  <c r="G27" i="3" s="1"/>
  <c r="I27" i="3"/>
  <c r="J27" i="3"/>
  <c r="G80" i="3"/>
  <c r="F78" i="3"/>
  <c r="G78" i="3"/>
  <c r="F76" i="3"/>
  <c r="G76" i="3"/>
  <c r="G72" i="3"/>
  <c r="I67" i="3"/>
  <c r="J67" i="3"/>
  <c r="F70" i="3"/>
  <c r="G70" i="3"/>
  <c r="F68" i="3"/>
  <c r="G68" i="3"/>
  <c r="G64" i="3"/>
  <c r="F62" i="3"/>
  <c r="G62" i="3"/>
  <c r="I59" i="3"/>
  <c r="J59" i="3"/>
  <c r="F60" i="3"/>
  <c r="G60" i="3"/>
  <c r="G56" i="3"/>
  <c r="I56" i="3"/>
  <c r="J56" i="3"/>
  <c r="F54" i="3"/>
  <c r="G54" i="3"/>
  <c r="I54" i="3"/>
  <c r="I51" i="3" s="1"/>
  <c r="J54" i="3"/>
  <c r="J51" i="3" s="1"/>
  <c r="F52" i="3"/>
  <c r="I85" i="3"/>
  <c r="I84" i="3" s="1"/>
  <c r="I83" i="3" s="1"/>
  <c r="J85" i="3"/>
  <c r="J84" i="3" s="1"/>
  <c r="J83" i="3" s="1"/>
  <c r="J49" i="3" s="1"/>
  <c r="H85" i="3"/>
  <c r="H84" i="3" s="1"/>
  <c r="H70" i="3"/>
  <c r="H68" i="3"/>
  <c r="H62" i="3"/>
  <c r="H60" i="3"/>
  <c r="H54" i="3"/>
  <c r="H52" i="3"/>
  <c r="H43" i="3"/>
  <c r="F38" i="3"/>
  <c r="G40" i="3"/>
  <c r="F33" i="3"/>
  <c r="G33" i="3"/>
  <c r="G32" i="3" s="1"/>
  <c r="G31" i="3" s="1"/>
  <c r="H40" i="3"/>
  <c r="H39" i="3" s="1"/>
  <c r="H33" i="3"/>
  <c r="H32" i="3" s="1"/>
  <c r="H31" i="3" s="1"/>
  <c r="H29" i="3"/>
  <c r="F24" i="3"/>
  <c r="F14" i="3" s="1"/>
  <c r="G25" i="3"/>
  <c r="G24" i="3" s="1"/>
  <c r="H25" i="3"/>
  <c r="G19" i="3"/>
  <c r="H19" i="3"/>
  <c r="H18" i="3" s="1"/>
  <c r="I31" i="3"/>
  <c r="J31" i="3"/>
  <c r="F194" i="3" l="1"/>
  <c r="G269" i="7"/>
  <c r="I50" i="3"/>
  <c r="I49" i="3" s="1"/>
  <c r="G38" i="3"/>
  <c r="G39" i="3"/>
  <c r="I13" i="3"/>
  <c r="F95" i="3"/>
  <c r="F9" i="7"/>
  <c r="F8" i="7" s="1"/>
  <c r="F48" i="7" s="1"/>
  <c r="F227" i="7" s="1"/>
  <c r="G67" i="3"/>
  <c r="G59" i="3"/>
  <c r="F50" i="3"/>
  <c r="H51" i="3"/>
  <c r="G51" i="3"/>
  <c r="G95" i="3"/>
  <c r="H95" i="3"/>
  <c r="H83" i="3" s="1"/>
  <c r="H170" i="3"/>
  <c r="H169" i="3" s="1"/>
  <c r="H24" i="3"/>
  <c r="H14" i="3" s="1"/>
  <c r="H59" i="3"/>
  <c r="H159" i="3"/>
  <c r="H158" i="3"/>
  <c r="H194" i="3"/>
  <c r="H174" i="3" s="1"/>
  <c r="H173" i="3" s="1"/>
  <c r="G106" i="3"/>
  <c r="G158" i="3"/>
  <c r="J194" i="3"/>
  <c r="J174" i="3" s="1"/>
  <c r="J173" i="3" s="1"/>
  <c r="I194" i="3"/>
  <c r="G75" i="3"/>
  <c r="F174" i="3"/>
  <c r="F173" i="3" s="1"/>
  <c r="H38" i="3"/>
  <c r="H42" i="3"/>
  <c r="F31" i="3"/>
  <c r="F13" i="3" s="1"/>
  <c r="F32" i="3"/>
  <c r="G135" i="3"/>
  <c r="G90" i="3"/>
  <c r="G194" i="3"/>
  <c r="G159" i="3"/>
  <c r="G18" i="3"/>
  <c r="G14" i="3" s="1"/>
  <c r="G13" i="3" s="1"/>
  <c r="G11" i="1" s="1"/>
  <c r="G10" i="1" s="1"/>
  <c r="F175" i="3"/>
  <c r="F158" i="3"/>
  <c r="H28" i="3"/>
  <c r="H27" i="3" s="1"/>
  <c r="I159" i="3"/>
  <c r="J159" i="3"/>
  <c r="F159" i="3"/>
  <c r="F59" i="3"/>
  <c r="J13" i="3"/>
  <c r="H75" i="3"/>
  <c r="F75" i="3"/>
  <c r="F67" i="3"/>
  <c r="F51" i="3"/>
  <c r="H67" i="3"/>
  <c r="G174" i="3" l="1"/>
  <c r="G173" i="3" s="1"/>
  <c r="G15" i="1" s="1"/>
  <c r="F269" i="7"/>
  <c r="F83" i="3"/>
  <c r="F49" i="3" s="1"/>
  <c r="I174" i="3"/>
  <c r="I173" i="3" s="1"/>
  <c r="J15" i="1"/>
  <c r="F15" i="1"/>
  <c r="G50" i="3"/>
  <c r="G83" i="3"/>
  <c r="H13" i="3"/>
  <c r="H50" i="3"/>
  <c r="J11" i="1"/>
  <c r="I11" i="1"/>
  <c r="F11" i="1"/>
  <c r="F10" i="1" s="1"/>
  <c r="I15" i="1" l="1"/>
  <c r="H11" i="1"/>
  <c r="H10" i="1" s="1"/>
  <c r="G49" i="3"/>
  <c r="G14" i="1" s="1"/>
  <c r="G13" i="1" s="1"/>
  <c r="G16" i="1" s="1"/>
  <c r="H49" i="3"/>
  <c r="J10" i="1"/>
  <c r="J14" i="1"/>
  <c r="I14" i="1"/>
  <c r="I10" i="1"/>
  <c r="F14" i="1"/>
  <c r="F13" i="1" s="1"/>
  <c r="I13" i="1" l="1"/>
  <c r="I16" i="1" s="1"/>
  <c r="F16" i="1"/>
  <c r="J13" i="1"/>
  <c r="J16" i="1" s="1"/>
  <c r="H14" i="1"/>
  <c r="H13" i="1" l="1"/>
  <c r="H16" i="1" s="1"/>
</calcChain>
</file>

<file path=xl/sharedStrings.xml><?xml version="1.0" encoding="utf-8"?>
<sst xmlns="http://schemas.openxmlformats.org/spreadsheetml/2006/main" count="751" uniqueCount="198">
  <si>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</si>
  <si>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</si>
  <si>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</si>
  <si>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</si>
  <si>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</si>
  <si>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</si>
  <si>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</si>
  <si>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</si>
  <si>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</si>
  <si>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</si>
  <si>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</si>
  <si>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</si>
  <si>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</si>
  <si>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</si>
  <si>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</si>
  <si>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</si>
  <si>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</si>
  <si>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</si>
  <si>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</si>
  <si>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</si>
  <si>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</si>
  <si>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</si>
  <si>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</si>
  <si>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</si>
  <si>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</si>
  <si>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</si>
  <si>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</si>
  <si>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</si>
  <si>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</si>
  <si>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</si>
  <si>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</si>
  <si>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</si>
  <si>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II. POSEBNI DIO</t>
  </si>
  <si>
    <t>I. OPĆI DIO</t>
  </si>
  <si>
    <t>Šifra</t>
  </si>
  <si>
    <t xml:space="preserve">Naziv </t>
  </si>
  <si>
    <t>Materijalni rashodi</t>
  </si>
  <si>
    <t>Vlastiti prihodi</t>
  </si>
  <si>
    <t>NAZIV PROGRAMA</t>
  </si>
  <si>
    <t>A) SAŽETAK RAČUNA PRIHODA I RASHODA</t>
  </si>
  <si>
    <t>B) SAŽETAK RAČUNA FINANCIRANJA</t>
  </si>
  <si>
    <t>UKUPAN DONOS VIŠKA / MANJKA IZ PRETHODNE(IH) GODINE***</t>
  </si>
  <si>
    <t>Pomoći iz inozemstva i od subjekata unutar općeg proračuna</t>
  </si>
  <si>
    <t>Prihodi iz nadležnog proračuna i od HZZO-a temeljem ugovornih obveza</t>
  </si>
  <si>
    <t>Ostale pomoći</t>
  </si>
  <si>
    <t>Rashodi za nabavu proizvedene dugotrajne imovine</t>
  </si>
  <si>
    <t>C) PRENESENI VIŠAK ILI PRENESENI MANJAK I VIŠEGODIŠNJI PLAN URAVNOTEŽENJA</t>
  </si>
  <si>
    <t>Prihodi za posebne namjene</t>
  </si>
  <si>
    <t>Decentralizirana sredstva</t>
  </si>
  <si>
    <t>Pomoći EU</t>
  </si>
  <si>
    <t>Financijski rashodi</t>
  </si>
  <si>
    <t>Naknada građanima i kućanstvima</t>
  </si>
  <si>
    <t>Projekt e-škole</t>
  </si>
  <si>
    <t>Sveukupni rashodi</t>
  </si>
  <si>
    <t>Izvor financiranja 52</t>
  </si>
  <si>
    <t>Konto</t>
  </si>
  <si>
    <t>Plaće za redovan rad</t>
  </si>
  <si>
    <t xml:space="preserve">Plaće </t>
  </si>
  <si>
    <t>Ostali rashodi za zaposlene</t>
  </si>
  <si>
    <t>Doprinosi na plaće</t>
  </si>
  <si>
    <t>Doprinosi za obvezno ZDRO</t>
  </si>
  <si>
    <t>Naknade troškova zaposlenima</t>
  </si>
  <si>
    <t>Rashodi za materijal i energiju</t>
  </si>
  <si>
    <t>Materijal i sirovine</t>
  </si>
  <si>
    <t>Uredski materijal i ostali mat. rashodi</t>
  </si>
  <si>
    <t>Ostali rashodi poslovanja</t>
  </si>
  <si>
    <t>Ostali financijski rashodi</t>
  </si>
  <si>
    <t>Bankarske usluge i usl.pl.prometa</t>
  </si>
  <si>
    <t>Službena putovanja</t>
  </si>
  <si>
    <t>Stručno usavršavanje zaposlenika</t>
  </si>
  <si>
    <t>Ostale naknade tr.zaposlenima</t>
  </si>
  <si>
    <t>Energija</t>
  </si>
  <si>
    <t>Sitni inventar</t>
  </si>
  <si>
    <t>Služb.,radna i zaštitna odjeća i obuća</t>
  </si>
  <si>
    <t>Rashodi za usluge</t>
  </si>
  <si>
    <t>Usluge telefona,pošte i prijevoza</t>
  </si>
  <si>
    <t>Usluge tekućeg i invest.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</si>
  <si>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</si>
  <si>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</si>
  <si>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</si>
  <si>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</si>
  <si>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</si>
  <si>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</si>
  <si>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</si>
  <si>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za rad</t>
  </si>
  <si>
    <t>Reprezentacija</t>
  </si>
  <si>
    <t>Članarine</t>
  </si>
  <si>
    <t>Pristojbe</t>
  </si>
  <si>
    <t>Ostale naknade građanstvima i kuć.iz proračuna</t>
  </si>
  <si>
    <t>Naknade građanima i kuć.u naravi</t>
  </si>
  <si>
    <t>Građevinski objekti</t>
  </si>
  <si>
    <t>Poslovni objekti</t>
  </si>
  <si>
    <t>Knjige</t>
  </si>
  <si>
    <t>Uredska oprema i namještaj</t>
  </si>
  <si>
    <t>Postrojenja i oprema</t>
  </si>
  <si>
    <t>Zatezne kamate</t>
  </si>
  <si>
    <t>Vlastiti i ostali prihodi</t>
  </si>
  <si>
    <t>Ostali nespomenuti rashodi</t>
  </si>
  <si>
    <t>Ostali prihodi za posebne namjene</t>
  </si>
  <si>
    <t xml:space="preserve">Ostale pomoći </t>
  </si>
  <si>
    <t>Naknade za prijevoz,rad na terenu</t>
  </si>
  <si>
    <t>Komunikacijska oprema</t>
  </si>
  <si>
    <t>Knjige i umjetnička djela</t>
  </si>
  <si>
    <t>Pomoći proračunskim korisnicima iz proračuna koji im nije nadležan</t>
  </si>
  <si>
    <t>Pomoći temeljem prijenosa EU sredstava</t>
  </si>
  <si>
    <t>Prihodi od financijske imovine</t>
  </si>
  <si>
    <t>Kamate na depozite po viđenju</t>
  </si>
  <si>
    <t>Prihodi po posebnim propisima</t>
  </si>
  <si>
    <t>Ostali nespomenuti prihodi</t>
  </si>
  <si>
    <t>Prihodi koje proračunski korisnici ostvare obavljanjem poslova na tržištu</t>
  </si>
  <si>
    <t>Prihodi od pruženih usluga</t>
  </si>
  <si>
    <t>Prihodi iz proračuna za financiranje redovne djelatnosti</t>
  </si>
  <si>
    <t>Prihodi za financiranje rashoda poslovanja</t>
  </si>
  <si>
    <t>Prihodi od imovine</t>
  </si>
  <si>
    <t>Mat. i dijelovi za tekuće i inv.održav.</t>
  </si>
  <si>
    <t>EUR</t>
  </si>
  <si>
    <t>Izvor financiranja 43</t>
  </si>
  <si>
    <t>KONTO</t>
  </si>
  <si>
    <t>Plaće</t>
  </si>
  <si>
    <t>Troškovi sudskih tužba</t>
  </si>
  <si>
    <t>Naknada troškova osobama izvan RO</t>
  </si>
  <si>
    <t>Pomoć EU</t>
  </si>
  <si>
    <t>Doprinosi obvezno ZDRO</t>
  </si>
  <si>
    <t>Projekt "Školski obroci svima"</t>
  </si>
  <si>
    <t>Rashodi za meterijal i energiju</t>
  </si>
  <si>
    <t>Projekt "Školska shema"</t>
  </si>
  <si>
    <t>Knjige,umjetnička djela i ostale vrijed.</t>
  </si>
  <si>
    <t>Pristojbe i naknade</t>
  </si>
  <si>
    <t>Plaće i naknade - MZOŠ</t>
  </si>
  <si>
    <t>Erasmus +</t>
  </si>
  <si>
    <t>Intelektualne i ostale usluge</t>
  </si>
  <si>
    <t>Izvor financiranja 31</t>
  </si>
  <si>
    <t>OŠ I.G. KOVAČIĆA SVETI JURAJ NA BREGU</t>
  </si>
  <si>
    <t>FINANCIJSKI PLAN PRORAČUNSKOG KORISNIKA JEDINICE LOKALNE I PODRUČNE (REGIONALNE) SAMOUPRAVE 
ZA 2024. I PROJEKCIJA ZA 2025. I 2026. GODINU</t>
  </si>
  <si>
    <t>Projekcija 
za 2026.</t>
  </si>
  <si>
    <t>UKUPNO 3</t>
  </si>
  <si>
    <t>UKUPNO 4</t>
  </si>
  <si>
    <t>Doprinosi za MIO</t>
  </si>
  <si>
    <t xml:space="preserve">Produženi boravak </t>
  </si>
  <si>
    <t>SVEUKUPNO IZVOR 52</t>
  </si>
  <si>
    <t>SVEUKUPNO IZVOR 51</t>
  </si>
  <si>
    <t>SVEUKUPNO IZVOR 44</t>
  </si>
  <si>
    <t>Ostali nespomenuti rashodi poslovanja</t>
  </si>
  <si>
    <t>Naknade za prijevoz i rad na terenu</t>
  </si>
  <si>
    <t>Ostale naknade kućanstvima i građanima iz proračuna</t>
  </si>
  <si>
    <t>Naknade građanima i kućanstvima u naravi</t>
  </si>
  <si>
    <t>Uredski  i materijalni rashodi</t>
  </si>
  <si>
    <t xml:space="preserve">Naknade za prijevoz </t>
  </si>
  <si>
    <t>Ostale naknade troškova zaposlenima</t>
  </si>
  <si>
    <t>Uredski i  materijalni rashodi</t>
  </si>
  <si>
    <t>Materijal i dijelovi za tekuće i investicijsko održavanje</t>
  </si>
  <si>
    <t>Službena, radna i zaštitna odjeća</t>
  </si>
  <si>
    <t>Bankarske i usluge platnog prometa</t>
  </si>
  <si>
    <t>Nknade za prijevoz</t>
  </si>
  <si>
    <t>Uredski i materijalni rashodi</t>
  </si>
  <si>
    <t>Škola jednakih mogućnosti</t>
  </si>
  <si>
    <t>Naknade za prijevoz</t>
  </si>
  <si>
    <t>SVEUKUPNO IZVOR 11</t>
  </si>
  <si>
    <t>SVEUKUPNO IZVOR 43</t>
  </si>
  <si>
    <t>SVEUKUPNO IZVOR 31</t>
  </si>
  <si>
    <t>PRODUŽENI BORAVAK</t>
  </si>
  <si>
    <t>UDŽBENICI MZOŠ</t>
  </si>
  <si>
    <t>VLASTITI PRIHODI - DVORANA</t>
  </si>
  <si>
    <t>PRIHODI POSLOVANJA PREMA IZVORIMA FINANCIRANJA</t>
  </si>
  <si>
    <t>Brojčana oznaka i naziv</t>
  </si>
  <si>
    <t xml:space="preserve">  11 Opći prihodi i primici</t>
  </si>
  <si>
    <t>RASHODI POSLOVANJA PREMA IZVORIMA FINANCIRANJA</t>
  </si>
  <si>
    <t>11 Opći prihodi i primici</t>
  </si>
  <si>
    <t>31 VLASTITI PRIHODI</t>
  </si>
  <si>
    <t>43 PRIHODI ZA POSEBNE NAMJENE</t>
  </si>
  <si>
    <t>44 DECENTRALIZIRANA SREDSTVA</t>
  </si>
  <si>
    <t>51 POMOĆI EU</t>
  </si>
  <si>
    <t>52 OSTALE POMOĆI</t>
  </si>
  <si>
    <t>PRIHODI ZA POSEBNE NAMJENE</t>
  </si>
  <si>
    <t>Rashodi za nabavu nefinancijske imovine UKUPNO</t>
  </si>
  <si>
    <t>Plan za 2025.</t>
  </si>
  <si>
    <t>Projekcija 
za 2027.</t>
  </si>
  <si>
    <t>Izvršenje 2023.</t>
  </si>
  <si>
    <t>Plan 2024.</t>
  </si>
  <si>
    <t>Udžbenici</t>
  </si>
  <si>
    <t>Školska užina i higijenski materijal</t>
  </si>
  <si>
    <t>Sredstva iz proračuna za ŽSV psihologa i ostalih projekata</t>
  </si>
  <si>
    <t>Ostale naknade kućanstvima  iz proračuna</t>
  </si>
  <si>
    <t>Projekt "Škole jednakih mogućnosti"</t>
  </si>
  <si>
    <t>Osiguranje</t>
  </si>
  <si>
    <t>ERASMUS</t>
  </si>
  <si>
    <t>FINANCIJSKI PLAN PRORAČUNSKOG KORISNIKA JEDINICE LOKALNE I PODRUČNE (REGIONALNE) SAMOUPRAVE 
ZA 2025. I PROJEKCIJA ZA 2026. I 2027. GODINU</t>
  </si>
  <si>
    <t>Ostali troškovi</t>
  </si>
  <si>
    <t>Naknade troškova osobama izvan RO</t>
  </si>
  <si>
    <t>51  POMOĆI EU</t>
  </si>
  <si>
    <t>OSNOVNA ŠKOLA IVANA GORANA KOVAČIĆA SVETI JURAJ NA BREGU</t>
  </si>
  <si>
    <t>Oprema</t>
  </si>
  <si>
    <t>Zdravstvene usluge</t>
  </si>
  <si>
    <t>Uplate roditelja - boravak</t>
  </si>
  <si>
    <t>Ostale uplate učenika i roditelja</t>
  </si>
  <si>
    <t>T100117</t>
  </si>
  <si>
    <t>T100115</t>
  </si>
  <si>
    <t>A101301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</si>
</sst>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u/>
      <sz val="14"/>
      <color indexed="8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817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0" fillId="7" borderId="3" xfId="0" quotePrefix="1" applyFont="1" applyFill="1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 wrapText="1"/>
    </xf>
    <xf numFmtId="0" fontId="0" fillId="7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0" xfId="0" applyFill="1"/>
    <xf numFmtId="43" fontId="0" fillId="7" borderId="3" xfId="1" applyFont="1" applyFill="1" applyBorder="1"/>
    <xf numFmtId="43" fontId="0" fillId="0" borderId="4" xfId="1" applyFont="1" applyBorder="1"/>
    <xf numFmtId="43" fontId="0" fillId="0" borderId="3" xfId="1" applyFont="1" applyBorder="1"/>
    <xf numFmtId="43" fontId="0" fillId="2" borderId="4" xfId="1" applyFont="1" applyFill="1" applyBorder="1"/>
    <xf numFmtId="43" fontId="0" fillId="2" borderId="3" xfId="1" applyFont="1" applyFill="1" applyBorder="1"/>
    <xf numFmtId="43" fontId="0" fillId="0" borderId="0" xfId="0" applyNumberFormat="1"/>
    <xf numFmtId="3" fontId="6" fillId="2" borderId="0" xfId="0" applyNumberFormat="1" applyFont="1" applyFill="1" applyBorder="1" applyAlignment="1">
      <alignment horizontal="right"/>
    </xf>
    <xf numFmtId="0" fontId="0" fillId="0" borderId="7" xfId="0" applyFont="1" applyBorder="1" applyAlignment="1">
      <alignment horizontal="left"/>
    </xf>
    <xf numFmtId="43" fontId="0" fillId="0" borderId="8" xfId="1" applyFont="1" applyBorder="1"/>
    <xf numFmtId="43" fontId="0" fillId="0" borderId="7" xfId="1" applyFont="1" applyBorder="1"/>
    <xf numFmtId="0" fontId="17" fillId="5" borderId="3" xfId="0" quotePrefix="1" applyFont="1" applyFill="1" applyBorder="1" applyAlignment="1">
      <alignment horizontal="left" vertical="center"/>
    </xf>
    <xf numFmtId="43" fontId="3" fillId="0" borderId="0" xfId="0" applyNumberFormat="1" applyFont="1" applyAlignment="1">
      <alignment vertical="center" wrapText="1"/>
    </xf>
    <xf numFmtId="43" fontId="2" fillId="0" borderId="0" xfId="0" applyNumberFormat="1" applyFont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/>
    <xf numFmtId="0" fontId="18" fillId="7" borderId="3" xfId="0" applyFont="1" applyFill="1" applyBorder="1" applyAlignment="1">
      <alignment horizontal="left"/>
    </xf>
    <xf numFmtId="43" fontId="18" fillId="7" borderId="3" xfId="1" applyFont="1" applyFill="1" applyBorder="1"/>
    <xf numFmtId="0" fontId="18" fillId="0" borderId="3" xfId="0" applyFont="1" applyBorder="1" applyAlignment="1">
      <alignment horizontal="left"/>
    </xf>
    <xf numFmtId="43" fontId="18" fillId="0" borderId="4" xfId="1" applyFont="1" applyBorder="1"/>
    <xf numFmtId="43" fontId="18" fillId="0" borderId="3" xfId="1" applyFont="1" applyBorder="1"/>
    <xf numFmtId="0" fontId="18" fillId="0" borderId="7" xfId="0" applyFont="1" applyBorder="1" applyAlignment="1">
      <alignment horizontal="left"/>
    </xf>
    <xf numFmtId="43" fontId="18" fillId="0" borderId="8" xfId="1" applyFont="1" applyBorder="1"/>
    <xf numFmtId="43" fontId="18" fillId="0" borderId="7" xfId="1" applyFont="1" applyBorder="1"/>
    <xf numFmtId="0" fontId="19" fillId="3" borderId="4" xfId="0" applyFont="1" applyFill="1" applyBorder="1" applyAlignment="1">
      <alignment horizontal="left" vertical="center" wrapText="1"/>
    </xf>
    <xf numFmtId="0" fontId="19" fillId="7" borderId="4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20" fillId="6" borderId="2" xfId="0" applyFont="1" applyFill="1" applyBorder="1" applyAlignment="1">
      <alignment horizontal="left" vertical="center" wrapText="1" indent="1"/>
    </xf>
    <xf numFmtId="0" fontId="20" fillId="6" borderId="4" xfId="0" applyFont="1" applyFill="1" applyBorder="1" applyAlignment="1">
      <alignment horizontal="left" vertical="center" wrapText="1" indent="1"/>
    </xf>
    <xf numFmtId="0" fontId="20" fillId="6" borderId="4" xfId="0" applyFont="1" applyFill="1" applyBorder="1" applyAlignment="1">
      <alignment horizontal="left" vertical="center" wrapText="1"/>
    </xf>
    <xf numFmtId="0" fontId="20" fillId="7" borderId="2" xfId="0" applyFont="1" applyFill="1" applyBorder="1" applyAlignment="1">
      <alignment horizontal="left" vertical="center" wrapText="1" indent="1"/>
    </xf>
    <xf numFmtId="0" fontId="20" fillId="7" borderId="4" xfId="0" applyFont="1" applyFill="1" applyBorder="1" applyAlignment="1">
      <alignment horizontal="left" vertical="center" wrapText="1" indent="1"/>
    </xf>
    <xf numFmtId="0" fontId="20" fillId="2" borderId="2" xfId="0" applyFont="1" applyFill="1" applyBorder="1" applyAlignment="1">
      <alignment horizontal="left" vertical="center" wrapText="1" indent="1"/>
    </xf>
    <xf numFmtId="0" fontId="20" fillId="2" borderId="4" xfId="0" applyFont="1" applyFill="1" applyBorder="1" applyAlignment="1">
      <alignment horizontal="left" vertical="center" wrapText="1" indent="1"/>
    </xf>
    <xf numFmtId="0" fontId="22" fillId="6" borderId="10" xfId="0" quotePrefix="1" applyFont="1" applyFill="1" applyBorder="1" applyAlignment="1">
      <alignment horizontal="left" vertical="center"/>
    </xf>
    <xf numFmtId="0" fontId="20" fillId="5" borderId="2" xfId="0" applyFont="1" applyFill="1" applyBorder="1" applyAlignment="1">
      <alignment horizontal="left" vertical="center" wrapText="1" indent="1"/>
    </xf>
    <xf numFmtId="0" fontId="20" fillId="5" borderId="4" xfId="0" applyFont="1" applyFill="1" applyBorder="1" applyAlignment="1">
      <alignment horizontal="left" vertical="center" wrapText="1" indent="1"/>
    </xf>
    <xf numFmtId="0" fontId="22" fillId="5" borderId="3" xfId="0" quotePrefix="1" applyFont="1" applyFill="1" applyBorder="1" applyAlignment="1">
      <alignment horizontal="left" vertical="center"/>
    </xf>
    <xf numFmtId="0" fontId="22" fillId="3" borderId="3" xfId="0" quotePrefix="1" applyFont="1" applyFill="1" applyBorder="1" applyAlignment="1">
      <alignment horizontal="left" vertical="center"/>
    </xf>
    <xf numFmtId="0" fontId="22" fillId="7" borderId="3" xfId="0" quotePrefix="1" applyFont="1" applyFill="1" applyBorder="1" applyAlignment="1">
      <alignment horizontal="left" vertical="center"/>
    </xf>
    <xf numFmtId="0" fontId="22" fillId="7" borderId="2" xfId="0" applyFont="1" applyFill="1" applyBorder="1" applyAlignment="1">
      <alignment horizontal="left" vertical="center" wrapText="1"/>
    </xf>
    <xf numFmtId="0" fontId="22" fillId="7" borderId="4" xfId="0" applyFont="1" applyFill="1" applyBorder="1" applyAlignment="1">
      <alignment horizontal="left" vertical="center" wrapText="1"/>
    </xf>
    <xf numFmtId="0" fontId="24" fillId="7" borderId="2" xfId="0" applyFont="1" applyFill="1" applyBorder="1" applyAlignment="1">
      <alignment horizontal="left" vertical="center" wrapText="1" indent="1"/>
    </xf>
    <xf numFmtId="0" fontId="24" fillId="7" borderId="4" xfId="0" applyFont="1" applyFill="1" applyBorder="1" applyAlignment="1">
      <alignment horizontal="left" vertical="center" wrapText="1" indent="1"/>
    </xf>
    <xf numFmtId="0" fontId="24" fillId="7" borderId="3" xfId="0" quotePrefix="1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 wrapText="1" indent="1"/>
    </xf>
    <xf numFmtId="0" fontId="24" fillId="2" borderId="4" xfId="0" applyFont="1" applyFill="1" applyBorder="1" applyAlignment="1">
      <alignment horizontal="left" vertical="center" wrapText="1" indent="1"/>
    </xf>
    <xf numFmtId="0" fontId="24" fillId="2" borderId="3" xfId="0" quotePrefix="1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/>
    </xf>
    <xf numFmtId="0" fontId="22" fillId="2" borderId="4" xfId="0" quotePrefix="1" applyFont="1" applyFill="1" applyBorder="1" applyAlignment="1">
      <alignment horizontal="left" vertical="center"/>
    </xf>
    <xf numFmtId="0" fontId="24" fillId="6" borderId="2" xfId="0" quotePrefix="1" applyFont="1" applyFill="1" applyBorder="1" applyAlignment="1">
      <alignment horizontal="center" vertical="center"/>
    </xf>
    <xf numFmtId="0" fontId="24" fillId="6" borderId="4" xfId="0" quotePrefix="1" applyFont="1" applyFill="1" applyBorder="1" applyAlignment="1">
      <alignment horizontal="center" vertical="center"/>
    </xf>
    <xf numFmtId="0" fontId="22" fillId="6" borderId="4" xfId="0" quotePrefix="1" applyFont="1" applyFill="1" applyBorder="1" applyAlignment="1">
      <alignment horizontal="left" vertical="center"/>
    </xf>
    <xf numFmtId="0" fontId="22" fillId="6" borderId="3" xfId="0" quotePrefix="1" applyFont="1" applyFill="1" applyBorder="1" applyAlignment="1">
      <alignment horizontal="left" vertical="center"/>
    </xf>
    <xf numFmtId="0" fontId="24" fillId="11" borderId="2" xfId="0" quotePrefix="1" applyFont="1" applyFill="1" applyBorder="1" applyAlignment="1">
      <alignment horizontal="center" vertical="center"/>
    </xf>
    <xf numFmtId="0" fontId="24" fillId="11" borderId="4" xfId="0" quotePrefix="1" applyFont="1" applyFill="1" applyBorder="1" applyAlignment="1">
      <alignment horizontal="center" vertical="center"/>
    </xf>
    <xf numFmtId="0" fontId="22" fillId="11" borderId="4" xfId="0" quotePrefix="1" applyFont="1" applyFill="1" applyBorder="1" applyAlignment="1">
      <alignment horizontal="left" vertical="center"/>
    </xf>
    <xf numFmtId="0" fontId="22" fillId="7" borderId="4" xfId="0" quotePrefix="1" applyFont="1" applyFill="1" applyBorder="1" applyAlignment="1">
      <alignment horizontal="left" vertical="center"/>
    </xf>
    <xf numFmtId="0" fontId="23" fillId="11" borderId="2" xfId="0" quotePrefix="1" applyFont="1" applyFill="1" applyBorder="1" applyAlignment="1">
      <alignment horizontal="center" vertical="center"/>
    </xf>
    <xf numFmtId="0" fontId="23" fillId="11" borderId="4" xfId="0" quotePrefix="1" applyFont="1" applyFill="1" applyBorder="1" applyAlignment="1">
      <alignment horizontal="center" vertical="center"/>
    </xf>
    <xf numFmtId="0" fontId="26" fillId="11" borderId="4" xfId="0" quotePrefix="1" applyFont="1" applyFill="1" applyBorder="1" applyAlignment="1">
      <alignment horizontal="left" vertical="center"/>
    </xf>
    <xf numFmtId="0" fontId="25" fillId="7" borderId="2" xfId="0" applyFont="1" applyFill="1" applyBorder="1" applyAlignment="1">
      <alignment horizontal="left" vertical="center" wrapText="1"/>
    </xf>
    <xf numFmtId="0" fontId="25" fillId="7" borderId="4" xfId="0" applyFont="1" applyFill="1" applyBorder="1" applyAlignment="1">
      <alignment horizontal="left" vertical="center" wrapText="1"/>
    </xf>
    <xf numFmtId="43" fontId="20" fillId="7" borderId="3" xfId="1" applyFont="1" applyFill="1" applyBorder="1" applyAlignment="1">
      <alignment horizontal="right"/>
    </xf>
    <xf numFmtId="0" fontId="20" fillId="7" borderId="4" xfId="0" applyFont="1" applyFill="1" applyBorder="1" applyAlignment="1">
      <alignment horizontal="left" vertical="top" wrapText="1"/>
    </xf>
    <xf numFmtId="0" fontId="20" fillId="2" borderId="4" xfId="0" applyFont="1" applyFill="1" applyBorder="1" applyAlignment="1">
      <alignment horizontal="left" vertical="top" wrapText="1"/>
    </xf>
    <xf numFmtId="0" fontId="20" fillId="2" borderId="4" xfId="0" applyFont="1" applyFill="1" applyBorder="1" applyAlignment="1">
      <alignment horizontal="left" vertical="center" wrapText="1"/>
    </xf>
    <xf numFmtId="0" fontId="22" fillId="2" borderId="8" xfId="0" quotePrefix="1" applyFont="1" applyFill="1" applyBorder="1" applyAlignment="1">
      <alignment horizontal="left" vertical="center"/>
    </xf>
    <xf numFmtId="0" fontId="26" fillId="12" borderId="14" xfId="0" quotePrefix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left" vertical="center" wrapText="1" indent="1"/>
    </xf>
    <xf numFmtId="0" fontId="20" fillId="2" borderId="8" xfId="0" applyFont="1" applyFill="1" applyBorder="1" applyAlignment="1">
      <alignment horizontal="left" vertical="center" wrapText="1"/>
    </xf>
    <xf numFmtId="0" fontId="21" fillId="12" borderId="14" xfId="0" applyFont="1" applyFill="1" applyBorder="1" applyAlignment="1">
      <alignment horizontal="left" vertical="center" wrapText="1" indent="1"/>
    </xf>
    <xf numFmtId="0" fontId="27" fillId="7" borderId="3" xfId="0" applyFont="1" applyFill="1" applyBorder="1"/>
    <xf numFmtId="0" fontId="27" fillId="0" borderId="3" xfId="0" applyFont="1" applyBorder="1"/>
    <xf numFmtId="0" fontId="27" fillId="0" borderId="3" xfId="0" applyFont="1" applyBorder="1" applyAlignment="1">
      <alignment horizontal="left" wrapText="1"/>
    </xf>
    <xf numFmtId="0" fontId="28" fillId="7" borderId="3" xfId="0" quotePrefix="1" applyFont="1" applyFill="1" applyBorder="1" applyAlignment="1">
      <alignment horizontal="left" vertical="center"/>
    </xf>
    <xf numFmtId="0" fontId="24" fillId="2" borderId="9" xfId="0" quotePrefix="1" applyFont="1" applyFill="1" applyBorder="1" applyAlignment="1">
      <alignment horizontal="left" vertical="center"/>
    </xf>
    <xf numFmtId="0" fontId="29" fillId="0" borderId="3" xfId="0" applyFont="1" applyBorder="1" applyAlignment="1">
      <alignment wrapText="1"/>
    </xf>
    <xf numFmtId="0" fontId="28" fillId="7" borderId="3" xfId="0" applyFont="1" applyFill="1" applyBorder="1"/>
    <xf numFmtId="0" fontId="28" fillId="0" borderId="3" xfId="0" applyFont="1" applyBorder="1" applyAlignment="1">
      <alignment horizontal="left"/>
    </xf>
    <xf numFmtId="0" fontId="28" fillId="0" borderId="3" xfId="0" applyFont="1" applyBorder="1"/>
    <xf numFmtId="0" fontId="28" fillId="0" borderId="7" xfId="0" applyFont="1" applyBorder="1"/>
    <xf numFmtId="0" fontId="28" fillId="2" borderId="3" xfId="0" quotePrefix="1" applyFont="1" applyFill="1" applyBorder="1" applyAlignment="1">
      <alignment horizontal="left" vertical="center" wrapText="1"/>
    </xf>
    <xf numFmtId="0" fontId="14" fillId="7" borderId="3" xfId="0" applyFont="1" applyFill="1" applyBorder="1"/>
    <xf numFmtId="0" fontId="14" fillId="0" borderId="3" xfId="0" applyFont="1" applyBorder="1" applyAlignment="1">
      <alignment horizontal="left"/>
    </xf>
    <xf numFmtId="0" fontId="14" fillId="0" borderId="3" xfId="0" applyFont="1" applyBorder="1"/>
    <xf numFmtId="0" fontId="14" fillId="2" borderId="3" xfId="0" applyFont="1" applyFill="1" applyBorder="1"/>
    <xf numFmtId="0" fontId="14" fillId="0" borderId="7" xfId="0" applyFont="1" applyBorder="1"/>
    <xf numFmtId="0" fontId="14" fillId="0" borderId="16" xfId="0" applyFont="1" applyBorder="1"/>
    <xf numFmtId="0" fontId="14" fillId="7" borderId="3" xfId="0" applyFont="1" applyFill="1" applyBorder="1" applyAlignment="1">
      <alignment wrapText="1"/>
    </xf>
    <xf numFmtId="43" fontId="20" fillId="2" borderId="2" xfId="1" applyFont="1" applyFill="1" applyBorder="1" applyAlignment="1">
      <alignment horizontal="center"/>
    </xf>
    <xf numFmtId="43" fontId="20" fillId="2" borderId="4" xfId="1" applyFont="1" applyFill="1" applyBorder="1" applyAlignment="1">
      <alignment horizontal="center"/>
    </xf>
    <xf numFmtId="0" fontId="20" fillId="2" borderId="11" xfId="0" applyFont="1" applyFill="1" applyBorder="1" applyAlignment="1">
      <alignment horizontal="left" vertical="center" wrapText="1" indent="1"/>
    </xf>
    <xf numFmtId="43" fontId="20" fillId="6" borderId="4" xfId="1" applyFont="1" applyFill="1" applyBorder="1" applyAlignment="1">
      <alignment horizontal="right"/>
    </xf>
    <xf numFmtId="43" fontId="20" fillId="6" borderId="3" xfId="1" applyFont="1" applyFill="1" applyBorder="1" applyAlignment="1">
      <alignment horizontal="right"/>
    </xf>
    <xf numFmtId="43" fontId="20" fillId="3" borderId="3" xfId="1" applyFont="1" applyFill="1" applyBorder="1" applyAlignment="1">
      <alignment horizontal="right"/>
    </xf>
    <xf numFmtId="43" fontId="20" fillId="7" borderId="4" xfId="1" applyFont="1" applyFill="1" applyBorder="1" applyAlignment="1">
      <alignment horizontal="right"/>
    </xf>
    <xf numFmtId="43" fontId="20" fillId="2" borderId="4" xfId="1" applyFont="1" applyFill="1" applyBorder="1" applyAlignment="1">
      <alignment horizontal="right"/>
    </xf>
    <xf numFmtId="43" fontId="20" fillId="2" borderId="3" xfId="1" applyFont="1" applyFill="1" applyBorder="1" applyAlignment="1">
      <alignment horizontal="right"/>
    </xf>
    <xf numFmtId="43" fontId="20" fillId="3" borderId="4" xfId="1" applyFont="1" applyFill="1" applyBorder="1" applyAlignment="1">
      <alignment horizontal="right"/>
    </xf>
    <xf numFmtId="43" fontId="20" fillId="6" borderId="10" xfId="1" applyFont="1" applyFill="1" applyBorder="1" applyAlignment="1">
      <alignment horizontal="right"/>
    </xf>
    <xf numFmtId="43" fontId="20" fillId="6" borderId="9" xfId="1" applyFont="1" applyFill="1" applyBorder="1" applyAlignment="1">
      <alignment horizontal="right"/>
    </xf>
    <xf numFmtId="43" fontId="20" fillId="5" borderId="3" xfId="1" applyFont="1" applyFill="1" applyBorder="1" applyAlignment="1">
      <alignment horizontal="right"/>
    </xf>
    <xf numFmtId="43" fontId="20" fillId="2" borderId="7" xfId="1" applyFont="1" applyFill="1" applyBorder="1" applyAlignment="1">
      <alignment horizontal="right"/>
    </xf>
    <xf numFmtId="43" fontId="24" fillId="2" borderId="3" xfId="1" applyFont="1" applyFill="1" applyBorder="1" applyAlignment="1">
      <alignment horizontal="right"/>
    </xf>
    <xf numFmtId="43" fontId="24" fillId="7" borderId="3" xfId="1" applyFont="1" applyFill="1" applyBorder="1" applyAlignment="1">
      <alignment horizontal="right"/>
    </xf>
    <xf numFmtId="43" fontId="24" fillId="2" borderId="7" xfId="1" applyFont="1" applyFill="1" applyBorder="1" applyAlignment="1">
      <alignment horizontal="right"/>
    </xf>
    <xf numFmtId="43" fontId="20" fillId="2" borderId="8" xfId="1" applyFont="1" applyFill="1" applyBorder="1" applyAlignment="1">
      <alignment horizontal="right"/>
    </xf>
    <xf numFmtId="43" fontId="21" fillId="12" borderId="14" xfId="1" applyFont="1" applyFill="1" applyBorder="1" applyAlignment="1">
      <alignment horizontal="right"/>
    </xf>
    <xf numFmtId="43" fontId="21" fillId="12" borderId="15" xfId="1" applyFont="1" applyFill="1" applyBorder="1" applyAlignment="1">
      <alignment horizontal="right"/>
    </xf>
    <xf numFmtId="0" fontId="16" fillId="0" borderId="0" xfId="0" applyFont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8" fillId="12" borderId="17" xfId="0" applyFont="1" applyFill="1" applyBorder="1"/>
    <xf numFmtId="0" fontId="11" fillId="12" borderId="15" xfId="0" applyNumberFormat="1" applyFont="1" applyFill="1" applyBorder="1" applyAlignment="1" applyProtection="1">
      <alignment vertical="center" wrapText="1"/>
    </xf>
    <xf numFmtId="0" fontId="22" fillId="2" borderId="7" xfId="0" quotePrefix="1" applyFont="1" applyFill="1" applyBorder="1" applyAlignment="1">
      <alignment horizontal="left" vertical="center"/>
    </xf>
    <xf numFmtId="0" fontId="0" fillId="12" borderId="17" xfId="0" applyFill="1" applyBorder="1"/>
    <xf numFmtId="0" fontId="17" fillId="12" borderId="15" xfId="0" quotePrefix="1" applyFont="1" applyFill="1" applyBorder="1" applyAlignment="1">
      <alignment horizontal="left" vertical="center"/>
    </xf>
    <xf numFmtId="0" fontId="1" fillId="12" borderId="17" xfId="0" applyFont="1" applyFill="1" applyBorder="1"/>
    <xf numFmtId="0" fontId="24" fillId="2" borderId="6" xfId="0" quotePrefix="1" applyFont="1" applyFill="1" applyBorder="1" applyAlignment="1">
      <alignment horizontal="left" vertical="center"/>
    </xf>
    <xf numFmtId="43" fontId="20" fillId="2" borderId="16" xfId="1" applyFont="1" applyFill="1" applyBorder="1" applyAlignment="1">
      <alignment horizontal="right"/>
    </xf>
    <xf numFmtId="43" fontId="20" fillId="2" borderId="6" xfId="1" applyFont="1" applyFill="1" applyBorder="1" applyAlignment="1">
      <alignment horizontal="right"/>
    </xf>
    <xf numFmtId="0" fontId="20" fillId="6" borderId="10" xfId="0" applyFont="1" applyFill="1" applyBorder="1" applyAlignment="1">
      <alignment horizontal="left" vertical="center" wrapText="1"/>
    </xf>
    <xf numFmtId="0" fontId="23" fillId="12" borderId="17" xfId="0" quotePrefix="1" applyFont="1" applyFill="1" applyBorder="1" applyAlignment="1">
      <alignment horizontal="left" vertical="center"/>
    </xf>
    <xf numFmtId="0" fontId="23" fillId="12" borderId="14" xfId="0" quotePrefix="1" applyFont="1" applyFill="1" applyBorder="1" applyAlignment="1">
      <alignment horizontal="left" vertical="center"/>
    </xf>
    <xf numFmtId="0" fontId="29" fillId="0" borderId="7" xfId="0" applyFont="1" applyBorder="1" applyAlignment="1">
      <alignment wrapText="1"/>
    </xf>
    <xf numFmtId="0" fontId="1" fillId="12" borderId="17" xfId="0" applyFont="1" applyFill="1" applyBorder="1" applyAlignment="1">
      <alignment horizontal="left"/>
    </xf>
    <xf numFmtId="43" fontId="1" fillId="12" borderId="14" xfId="1" applyFont="1" applyFill="1" applyBorder="1"/>
    <xf numFmtId="43" fontId="1" fillId="12" borderId="15" xfId="1" applyFont="1" applyFill="1" applyBorder="1"/>
    <xf numFmtId="0" fontId="1" fillId="12" borderId="15" xfId="0" applyFont="1" applyFill="1" applyBorder="1" applyAlignment="1">
      <alignment wrapText="1"/>
    </xf>
    <xf numFmtId="0" fontId="28" fillId="2" borderId="6" xfId="0" quotePrefix="1" applyFont="1" applyFill="1" applyBorder="1" applyAlignment="1">
      <alignment horizontal="left" vertical="center"/>
    </xf>
    <xf numFmtId="43" fontId="24" fillId="2" borderId="16" xfId="1" applyFont="1" applyFill="1" applyBorder="1" applyAlignment="1">
      <alignment horizontal="right"/>
    </xf>
    <xf numFmtId="43" fontId="24" fillId="2" borderId="6" xfId="1" applyFont="1" applyFill="1" applyBorder="1" applyAlignment="1">
      <alignment horizontal="right"/>
    </xf>
    <xf numFmtId="43" fontId="6" fillId="12" borderId="7" xfId="1" applyFont="1" applyFill="1" applyBorder="1" applyAlignment="1" applyProtection="1">
      <alignment horizontal="left" vertical="center" wrapText="1"/>
    </xf>
    <xf numFmtId="43" fontId="1" fillId="12" borderId="17" xfId="1" applyFont="1" applyFill="1" applyBorder="1"/>
    <xf numFmtId="0" fontId="20" fillId="2" borderId="0" xfId="0" applyFont="1" applyFill="1" applyBorder="1" applyAlignment="1">
      <alignment horizontal="left" vertical="center" wrapText="1" indent="1"/>
    </xf>
    <xf numFmtId="0" fontId="19" fillId="2" borderId="0" xfId="0" applyFont="1" applyFill="1" applyBorder="1" applyAlignment="1">
      <alignment horizontal="left" vertical="center" wrapText="1"/>
    </xf>
    <xf numFmtId="43" fontId="20" fillId="2" borderId="0" xfId="1" applyFont="1" applyFill="1" applyBorder="1" applyAlignment="1">
      <alignment horizontal="right"/>
    </xf>
    <xf numFmtId="43" fontId="20" fillId="2" borderId="0" xfId="1" applyFont="1" applyFill="1" applyBorder="1" applyAlignment="1">
      <alignment horizontal="right" wrapText="1"/>
    </xf>
    <xf numFmtId="0" fontId="1" fillId="12" borderId="19" xfId="0" applyFont="1" applyFill="1" applyBorder="1"/>
    <xf numFmtId="0" fontId="1" fillId="12" borderId="20" xfId="0" applyFont="1" applyFill="1" applyBorder="1"/>
    <xf numFmtId="43" fontId="1" fillId="12" borderId="20" xfId="0" applyNumberFormat="1" applyFont="1" applyFill="1" applyBorder="1"/>
    <xf numFmtId="0" fontId="9" fillId="7" borderId="9" xfId="0" applyFont="1" applyFill="1" applyBorder="1" applyAlignment="1">
      <alignment horizontal="left" vertical="center" wrapText="1"/>
    </xf>
    <xf numFmtId="43" fontId="17" fillId="12" borderId="15" xfId="1" quotePrefix="1" applyFont="1" applyFill="1" applyBorder="1" applyAlignment="1">
      <alignment horizontal="left" vertical="center"/>
    </xf>
    <xf numFmtId="43" fontId="6" fillId="12" borderId="15" xfId="1" applyFont="1" applyFill="1" applyBorder="1" applyAlignment="1">
      <alignment horizontal="right"/>
    </xf>
    <xf numFmtId="43" fontId="6" fillId="12" borderId="18" xfId="1" applyFont="1" applyFill="1" applyBorder="1" applyAlignment="1">
      <alignment horizontal="right"/>
    </xf>
    <xf numFmtId="0" fontId="10" fillId="2" borderId="7" xfId="0" quotePrefix="1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 wrapText="1"/>
    </xf>
    <xf numFmtId="0" fontId="17" fillId="12" borderId="17" xfId="0" quotePrefix="1" applyFont="1" applyFill="1" applyBorder="1" applyAlignment="1">
      <alignment horizontal="left" vertical="center"/>
    </xf>
    <xf numFmtId="0" fontId="11" fillId="12" borderId="15" xfId="0" applyFont="1" applyFill="1" applyBorder="1" applyAlignment="1">
      <alignment horizontal="left" vertical="center" wrapText="1"/>
    </xf>
    <xf numFmtId="0" fontId="11" fillId="12" borderId="17" xfId="0" quotePrefix="1" applyFont="1" applyFill="1" applyBorder="1" applyAlignment="1">
      <alignment horizontal="left" vertical="center"/>
    </xf>
    <xf numFmtId="0" fontId="11" fillId="12" borderId="15" xfId="0" quotePrefix="1" applyFont="1" applyFill="1" applyBorder="1" applyAlignment="1">
      <alignment horizontal="left" vertical="center"/>
    </xf>
    <xf numFmtId="0" fontId="6" fillId="12" borderId="15" xfId="0" applyNumberFormat="1" applyFont="1" applyFill="1" applyBorder="1" applyAlignment="1" applyProtection="1">
      <alignment horizontal="left" vertical="center" wrapText="1"/>
    </xf>
    <xf numFmtId="43" fontId="11" fillId="12" borderId="17" xfId="1" quotePrefix="1" applyFont="1" applyFill="1" applyBorder="1" applyAlignment="1">
      <alignment horizontal="left" vertical="center"/>
    </xf>
    <xf numFmtId="43" fontId="11" fillId="12" borderId="15" xfId="1" quotePrefix="1" applyFont="1" applyFill="1" applyBorder="1" applyAlignment="1">
      <alignment horizontal="left" vertical="center"/>
    </xf>
    <xf numFmtId="0" fontId="6" fillId="12" borderId="3" xfId="0" applyNumberFormat="1" applyFont="1" applyFill="1" applyBorder="1" applyAlignment="1" applyProtection="1">
      <alignment horizontal="left" vertical="center" wrapText="1"/>
    </xf>
    <xf numFmtId="43" fontId="6" fillId="12" borderId="4" xfId="0" applyNumberFormat="1" applyFont="1" applyFill="1" applyBorder="1" applyAlignment="1" applyProtection="1">
      <alignment horizontal="center" vertical="center" wrapText="1"/>
    </xf>
    <xf numFmtId="0" fontId="0" fillId="12" borderId="25" xfId="0" applyFill="1" applyBorder="1"/>
    <xf numFmtId="43" fontId="6" fillId="12" borderId="26" xfId="0" applyNumberFormat="1" applyFont="1" applyFill="1" applyBorder="1" applyAlignment="1" applyProtection="1">
      <alignment horizontal="center" vertical="center" wrapText="1"/>
    </xf>
    <xf numFmtId="0" fontId="10" fillId="7" borderId="27" xfId="0" quotePrefix="1" applyFont="1" applyFill="1" applyBorder="1" applyAlignment="1">
      <alignment horizontal="left" vertical="center"/>
    </xf>
    <xf numFmtId="0" fontId="10" fillId="2" borderId="29" xfId="0" quotePrefix="1" applyFont="1" applyFill="1" applyBorder="1" applyAlignment="1">
      <alignment horizontal="left" vertical="center"/>
    </xf>
    <xf numFmtId="0" fontId="17" fillId="5" borderId="25" xfId="0" quotePrefix="1" applyFont="1" applyFill="1" applyBorder="1" applyAlignment="1">
      <alignment horizontal="left" vertical="center"/>
    </xf>
    <xf numFmtId="0" fontId="10" fillId="7" borderId="25" xfId="0" quotePrefix="1" applyFont="1" applyFill="1" applyBorder="1" applyAlignment="1">
      <alignment horizontal="left" vertical="center"/>
    </xf>
    <xf numFmtId="0" fontId="9" fillId="7" borderId="25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0" fillId="0" borderId="33" xfId="0" applyBorder="1"/>
    <xf numFmtId="43" fontId="0" fillId="12" borderId="29" xfId="1" applyFont="1" applyFill="1" applyBorder="1"/>
    <xf numFmtId="0" fontId="25" fillId="6" borderId="27" xfId="0" applyFont="1" applyFill="1" applyBorder="1" applyAlignment="1">
      <alignment horizontal="left" vertical="center" wrapText="1"/>
    </xf>
    <xf numFmtId="43" fontId="20" fillId="6" borderId="28" xfId="1" applyFont="1" applyFill="1" applyBorder="1" applyAlignment="1">
      <alignment horizontal="right"/>
    </xf>
    <xf numFmtId="0" fontId="20" fillId="7" borderId="25" xfId="0" applyFont="1" applyFill="1" applyBorder="1" applyAlignment="1">
      <alignment horizontal="left" vertical="center" wrapText="1"/>
    </xf>
    <xf numFmtId="43" fontId="20" fillId="7" borderId="31" xfId="1" applyFont="1" applyFill="1" applyBorder="1" applyAlignment="1">
      <alignment horizontal="right"/>
    </xf>
    <xf numFmtId="0" fontId="22" fillId="3" borderId="25" xfId="0" quotePrefix="1" applyFont="1" applyFill="1" applyBorder="1" applyAlignment="1">
      <alignment horizontal="left" vertical="center"/>
    </xf>
    <xf numFmtId="43" fontId="20" fillId="3" borderId="31" xfId="1" applyFont="1" applyFill="1" applyBorder="1" applyAlignment="1">
      <alignment horizontal="right"/>
    </xf>
    <xf numFmtId="43" fontId="20" fillId="7" borderId="25" xfId="1" applyFont="1" applyFill="1" applyBorder="1" applyAlignment="1">
      <alignment horizontal="right"/>
    </xf>
    <xf numFmtId="0" fontId="22" fillId="2" borderId="25" xfId="0" quotePrefix="1" applyFont="1" applyFill="1" applyBorder="1" applyAlignment="1">
      <alignment horizontal="left" vertical="center"/>
    </xf>
    <xf numFmtId="43" fontId="20" fillId="2" borderId="31" xfId="1" applyFont="1" applyFill="1" applyBorder="1" applyAlignment="1">
      <alignment horizontal="right"/>
    </xf>
    <xf numFmtId="0" fontId="22" fillId="2" borderId="29" xfId="0" quotePrefix="1" applyFont="1" applyFill="1" applyBorder="1" applyAlignment="1">
      <alignment horizontal="left" vertical="center"/>
    </xf>
    <xf numFmtId="43" fontId="20" fillId="2" borderId="30" xfId="1" applyFont="1" applyFill="1" applyBorder="1" applyAlignment="1">
      <alignment horizontal="right"/>
    </xf>
    <xf numFmtId="0" fontId="25" fillId="6" borderId="25" xfId="0" applyFont="1" applyFill="1" applyBorder="1" applyAlignment="1">
      <alignment horizontal="left" vertical="center" wrapText="1"/>
    </xf>
    <xf numFmtId="43" fontId="20" fillId="6" borderId="31" xfId="1" applyFont="1" applyFill="1" applyBorder="1" applyAlignment="1">
      <alignment horizontal="right"/>
    </xf>
    <xf numFmtId="0" fontId="20" fillId="3" borderId="25" xfId="0" applyFont="1" applyFill="1" applyBorder="1" applyAlignment="1">
      <alignment horizontal="left" vertical="center" wrapText="1" indent="1"/>
    </xf>
    <xf numFmtId="43" fontId="20" fillId="3" borderId="26" xfId="1" applyFont="1" applyFill="1" applyBorder="1" applyAlignment="1">
      <alignment horizontal="right"/>
    </xf>
    <xf numFmtId="0" fontId="20" fillId="7" borderId="25" xfId="0" applyFont="1" applyFill="1" applyBorder="1" applyAlignment="1">
      <alignment horizontal="left" vertical="top" wrapText="1"/>
    </xf>
    <xf numFmtId="43" fontId="20" fillId="7" borderId="26" xfId="1" applyFont="1" applyFill="1" applyBorder="1" applyAlignment="1">
      <alignment horizontal="right"/>
    </xf>
    <xf numFmtId="0" fontId="22" fillId="6" borderId="25" xfId="0" quotePrefix="1" applyFont="1" applyFill="1" applyBorder="1" applyAlignment="1">
      <alignment horizontal="left" vertical="center"/>
    </xf>
    <xf numFmtId="0" fontId="22" fillId="5" borderId="25" xfId="0" quotePrefix="1" applyFont="1" applyFill="1" applyBorder="1" applyAlignment="1">
      <alignment horizontal="left" vertical="center"/>
    </xf>
    <xf numFmtId="43" fontId="20" fillId="5" borderId="31" xfId="1" applyFont="1" applyFill="1" applyBorder="1" applyAlignment="1">
      <alignment horizontal="right"/>
    </xf>
    <xf numFmtId="0" fontId="24" fillId="2" borderId="25" xfId="0" quotePrefix="1" applyFont="1" applyFill="1" applyBorder="1" applyAlignment="1">
      <alignment horizontal="left" vertical="center"/>
    </xf>
    <xf numFmtId="0" fontId="0" fillId="7" borderId="25" xfId="0" applyFont="1" applyFill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24" fillId="7" borderId="25" xfId="0" quotePrefix="1" applyFont="1" applyFill="1" applyBorder="1" applyAlignment="1">
      <alignment horizontal="left" vertical="center"/>
    </xf>
    <xf numFmtId="0" fontId="24" fillId="2" borderId="35" xfId="0" quotePrefix="1" applyFont="1" applyFill="1" applyBorder="1" applyAlignment="1">
      <alignment horizontal="left" vertical="center"/>
    </xf>
    <xf numFmtId="43" fontId="20" fillId="2" borderId="36" xfId="1" applyFont="1" applyFill="1" applyBorder="1" applyAlignment="1">
      <alignment horizontal="right"/>
    </xf>
    <xf numFmtId="43" fontId="21" fillId="12" borderId="32" xfId="1" applyFont="1" applyFill="1" applyBorder="1" applyAlignment="1">
      <alignment horizontal="right"/>
    </xf>
    <xf numFmtId="0" fontId="25" fillId="7" borderId="25" xfId="0" applyFont="1" applyFill="1" applyBorder="1" applyAlignment="1">
      <alignment horizontal="left" vertical="center" wrapText="1"/>
    </xf>
    <xf numFmtId="0" fontId="0" fillId="2" borderId="25" xfId="0" applyFont="1" applyFill="1" applyBorder="1" applyAlignment="1">
      <alignment horizontal="left"/>
    </xf>
    <xf numFmtId="43" fontId="1" fillId="12" borderId="32" xfId="1" applyFont="1" applyFill="1" applyBorder="1"/>
    <xf numFmtId="0" fontId="22" fillId="7" borderId="25" xfId="0" quotePrefix="1" applyFont="1" applyFill="1" applyBorder="1" applyAlignment="1">
      <alignment horizontal="left" vertical="center"/>
    </xf>
    <xf numFmtId="0" fontId="18" fillId="7" borderId="25" xfId="0" applyFont="1" applyFill="1" applyBorder="1" applyAlignment="1">
      <alignment horizontal="left"/>
    </xf>
    <xf numFmtId="43" fontId="18" fillId="7" borderId="31" xfId="1" applyFont="1" applyFill="1" applyBorder="1"/>
    <xf numFmtId="0" fontId="18" fillId="0" borderId="25" xfId="0" applyFont="1" applyBorder="1" applyAlignment="1">
      <alignment horizontal="left"/>
    </xf>
    <xf numFmtId="43" fontId="24" fillId="2" borderId="31" xfId="1" applyFont="1" applyFill="1" applyBorder="1" applyAlignment="1">
      <alignment horizontal="right"/>
    </xf>
    <xf numFmtId="0" fontId="18" fillId="0" borderId="29" xfId="0" applyFont="1" applyBorder="1" applyAlignment="1">
      <alignment horizontal="left"/>
    </xf>
    <xf numFmtId="43" fontId="24" fillId="2" borderId="30" xfId="1" applyFont="1" applyFill="1" applyBorder="1" applyAlignment="1">
      <alignment horizontal="right"/>
    </xf>
    <xf numFmtId="43" fontId="24" fillId="7" borderId="31" xfId="1" applyFont="1" applyFill="1" applyBorder="1" applyAlignment="1">
      <alignment horizontal="right"/>
    </xf>
    <xf numFmtId="43" fontId="24" fillId="2" borderId="36" xfId="1" applyFont="1" applyFill="1" applyBorder="1" applyAlignment="1">
      <alignment horizontal="right"/>
    </xf>
    <xf numFmtId="0" fontId="20" fillId="6" borderId="25" xfId="0" applyFont="1" applyFill="1" applyBorder="1" applyAlignment="1">
      <alignment horizontal="left" vertical="center" wrapText="1" indent="1"/>
    </xf>
    <xf numFmtId="0" fontId="20" fillId="7" borderId="25" xfId="0" applyFont="1" applyFill="1" applyBorder="1" applyAlignment="1">
      <alignment horizontal="left" vertical="center" wrapText="1" indent="1"/>
    </xf>
    <xf numFmtId="0" fontId="20" fillId="2" borderId="25" xfId="0" applyFont="1" applyFill="1" applyBorder="1" applyAlignment="1">
      <alignment horizontal="left" vertical="center" wrapText="1" indent="1"/>
    </xf>
    <xf numFmtId="43" fontId="20" fillId="2" borderId="31" xfId="1" applyFont="1" applyFill="1" applyBorder="1" applyAlignment="1">
      <alignment horizontal="right" wrapText="1"/>
    </xf>
    <xf numFmtId="43" fontId="20" fillId="2" borderId="26" xfId="1" applyFont="1" applyFill="1" applyBorder="1" applyAlignment="1">
      <alignment horizontal="right"/>
    </xf>
    <xf numFmtId="43" fontId="20" fillId="7" borderId="31" xfId="1" applyFont="1" applyFill="1" applyBorder="1" applyAlignment="1">
      <alignment horizontal="right" wrapText="1"/>
    </xf>
    <xf numFmtId="43" fontId="1" fillId="12" borderId="37" xfId="0" applyNumberFormat="1" applyFont="1" applyFill="1" applyBorder="1"/>
    <xf numFmtId="0" fontId="20" fillId="5" borderId="25" xfId="0" applyFont="1" applyFill="1" applyBorder="1" applyAlignment="1">
      <alignment horizontal="left" vertical="center" wrapText="1"/>
    </xf>
    <xf numFmtId="0" fontId="20" fillId="2" borderId="29" xfId="0" applyFont="1" applyFill="1" applyBorder="1" applyAlignment="1">
      <alignment horizontal="left" vertical="center" wrapText="1" indent="1"/>
    </xf>
    <xf numFmtId="43" fontId="20" fillId="2" borderId="30" xfId="1" applyFont="1" applyFill="1" applyBorder="1" applyAlignment="1">
      <alignment horizontal="right" wrapText="1"/>
    </xf>
    <xf numFmtId="43" fontId="1" fillId="12" borderId="18" xfId="1" applyFont="1" applyFill="1" applyBorder="1"/>
    <xf numFmtId="0" fontId="0" fillId="0" borderId="25" xfId="0" applyFont="1" applyBorder="1" applyAlignment="1">
      <alignment horizontal="center" vertical="center"/>
    </xf>
    <xf numFmtId="0" fontId="20" fillId="2" borderId="38" xfId="0" applyFont="1" applyFill="1" applyBorder="1" applyAlignment="1">
      <alignment horizontal="left" vertical="center" wrapText="1" indent="1"/>
    </xf>
    <xf numFmtId="0" fontId="20" fillId="2" borderId="39" xfId="0" applyFont="1" applyFill="1" applyBorder="1" applyAlignment="1">
      <alignment horizontal="left" vertical="center" wrapText="1"/>
    </xf>
    <xf numFmtId="43" fontId="20" fillId="2" borderId="39" xfId="1" applyFont="1" applyFill="1" applyBorder="1" applyAlignment="1">
      <alignment horizontal="right"/>
    </xf>
    <xf numFmtId="43" fontId="20" fillId="2" borderId="40" xfId="1" applyFont="1" applyFill="1" applyBorder="1" applyAlignment="1">
      <alignment horizontal="right"/>
    </xf>
    <xf numFmtId="43" fontId="20" fillId="2" borderId="41" xfId="1" applyFont="1" applyFill="1" applyBorder="1" applyAlignment="1">
      <alignment horizontal="right" wrapText="1"/>
    </xf>
    <xf numFmtId="0" fontId="19" fillId="2" borderId="39" xfId="0" applyFont="1" applyFill="1" applyBorder="1" applyAlignment="1">
      <alignment horizontal="left" vertical="center" wrapText="1"/>
    </xf>
    <xf numFmtId="0" fontId="0" fillId="14" borderId="21" xfId="0" applyFill="1" applyBorder="1"/>
    <xf numFmtId="0" fontId="6" fillId="14" borderId="22" xfId="0" applyNumberFormat="1" applyFont="1" applyFill="1" applyBorder="1" applyAlignment="1" applyProtection="1">
      <alignment horizontal="center" vertical="center" wrapText="1"/>
    </xf>
    <xf numFmtId="0" fontId="6" fillId="14" borderId="23" xfId="0" applyNumberFormat="1" applyFont="1" applyFill="1" applyBorder="1" applyAlignment="1" applyProtection="1">
      <alignment horizontal="center" vertical="center" wrapText="1"/>
    </xf>
    <xf numFmtId="0" fontId="6" fillId="14" borderId="24" xfId="0" applyNumberFormat="1" applyFont="1" applyFill="1" applyBorder="1" applyAlignment="1" applyProtection="1">
      <alignment horizontal="center" vertical="center" wrapText="1"/>
    </xf>
    <xf numFmtId="0" fontId="1" fillId="14" borderId="17" xfId="0" applyFont="1" applyFill="1" applyBorder="1"/>
    <xf numFmtId="0" fontId="1" fillId="14" borderId="15" xfId="0" applyFont="1" applyFill="1" applyBorder="1" applyAlignment="1">
      <alignment horizontal="center" vertical="center" wrapText="1"/>
    </xf>
    <xf numFmtId="43" fontId="1" fillId="14" borderId="15" xfId="0" applyNumberFormat="1" applyFont="1" applyFill="1" applyBorder="1"/>
    <xf numFmtId="43" fontId="1" fillId="14" borderId="18" xfId="0" applyNumberFormat="1" applyFont="1" applyFill="1" applyBorder="1"/>
    <xf numFmtId="43" fontId="0" fillId="7" borderId="31" xfId="1" applyFont="1" applyFill="1" applyBorder="1"/>
    <xf numFmtId="43" fontId="0" fillId="2" borderId="31" xfId="1" applyFont="1" applyFill="1" applyBorder="1"/>
    <xf numFmtId="43" fontId="0" fillId="0" borderId="31" xfId="1" applyFont="1" applyBorder="1"/>
    <xf numFmtId="43" fontId="21" fillId="12" borderId="8" xfId="1" applyFont="1" applyFill="1" applyBorder="1" applyAlignment="1" applyProtection="1">
      <alignment horizontal="center" vertical="center" wrapText="1"/>
    </xf>
    <xf numFmtId="43" fontId="21" fillId="12" borderId="34" xfId="1" applyFont="1" applyFill="1" applyBorder="1" applyAlignment="1" applyProtection="1">
      <alignment horizontal="center" vertical="center" wrapText="1"/>
    </xf>
    <xf numFmtId="43" fontId="23" fillId="12" borderId="14" xfId="1" applyFont="1" applyFill="1" applyBorder="1" applyAlignment="1">
      <alignment horizontal="right"/>
    </xf>
    <xf numFmtId="43" fontId="23" fillId="12" borderId="15" xfId="1" applyFont="1" applyFill="1" applyBorder="1" applyAlignment="1">
      <alignment horizontal="right"/>
    </xf>
    <xf numFmtId="43" fontId="23" fillId="12" borderId="18" xfId="1" applyFont="1" applyFill="1" applyBorder="1" applyAlignment="1">
      <alignment horizontal="right"/>
    </xf>
    <xf numFmtId="43" fontId="20" fillId="7" borderId="9" xfId="1" applyFont="1" applyFill="1" applyBorder="1" applyAlignment="1">
      <alignment horizontal="right"/>
    </xf>
    <xf numFmtId="43" fontId="20" fillId="7" borderId="28" xfId="1" applyFont="1" applyFill="1" applyBorder="1" applyAlignment="1">
      <alignment horizontal="right"/>
    </xf>
    <xf numFmtId="43" fontId="21" fillId="12" borderId="18" xfId="1" applyFont="1" applyFill="1" applyBorder="1" applyAlignment="1">
      <alignment horizontal="right"/>
    </xf>
    <xf numFmtId="43" fontId="21" fillId="5" borderId="4" xfId="1" applyFont="1" applyFill="1" applyBorder="1" applyAlignment="1">
      <alignment horizontal="right"/>
    </xf>
    <xf numFmtId="43" fontId="21" fillId="5" borderId="3" xfId="1" applyFont="1" applyFill="1" applyBorder="1" applyAlignment="1">
      <alignment horizontal="right"/>
    </xf>
    <xf numFmtId="43" fontId="21" fillId="5" borderId="31" xfId="1" applyFont="1" applyFill="1" applyBorder="1" applyAlignment="1">
      <alignment horizontal="right"/>
    </xf>
    <xf numFmtId="43" fontId="24" fillId="2" borderId="8" xfId="1" applyFont="1" applyFill="1" applyBorder="1" applyAlignment="1">
      <alignment horizontal="right"/>
    </xf>
    <xf numFmtId="43" fontId="23" fillId="12" borderId="32" xfId="1" applyFont="1" applyFill="1" applyBorder="1" applyAlignment="1">
      <alignment horizontal="right"/>
    </xf>
    <xf numFmtId="0" fontId="10" fillId="2" borderId="33" xfId="0" quotePrefix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10" fillId="2" borderId="38" xfId="0" quotePrefix="1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left" vertical="center" wrapText="1"/>
    </xf>
    <xf numFmtId="43" fontId="20" fillId="2" borderId="41" xfId="1" applyFont="1" applyFill="1" applyBorder="1" applyAlignment="1">
      <alignment horizontal="right"/>
    </xf>
    <xf numFmtId="43" fontId="20" fillId="6" borderId="4" xfId="1" applyFont="1" applyFill="1" applyBorder="1" applyAlignment="1"/>
    <xf numFmtId="43" fontId="20" fillId="6" borderId="3" xfId="1" applyFont="1" applyFill="1" applyBorder="1" applyAlignment="1"/>
    <xf numFmtId="43" fontId="20" fillId="7" borderId="3" xfId="1" applyFont="1" applyFill="1" applyBorder="1" applyAlignment="1"/>
    <xf numFmtId="43" fontId="20" fillId="3" borderId="3" xfId="1" applyFont="1" applyFill="1" applyBorder="1" applyAlignment="1"/>
    <xf numFmtId="43" fontId="20" fillId="7" borderId="4" xfId="1" applyFont="1" applyFill="1" applyBorder="1" applyAlignment="1"/>
    <xf numFmtId="43" fontId="20" fillId="2" borderId="4" xfId="1" applyFont="1" applyFill="1" applyBorder="1" applyAlignment="1"/>
    <xf numFmtId="43" fontId="20" fillId="2" borderId="3" xfId="1" applyFont="1" applyFill="1" applyBorder="1" applyAlignment="1"/>
    <xf numFmtId="43" fontId="20" fillId="3" borderId="4" xfId="1" applyFont="1" applyFill="1" applyBorder="1" applyAlignment="1"/>
    <xf numFmtId="43" fontId="20" fillId="2" borderId="10" xfId="1" applyFont="1" applyFill="1" applyBorder="1" applyAlignment="1"/>
    <xf numFmtId="43" fontId="20" fillId="2" borderId="9" xfId="1" applyFont="1" applyFill="1" applyBorder="1" applyAlignment="1"/>
    <xf numFmtId="43" fontId="20" fillId="6" borderId="10" xfId="1" applyFont="1" applyFill="1" applyBorder="1" applyAlignment="1"/>
    <xf numFmtId="43" fontId="20" fillId="6" borderId="9" xfId="1" applyFont="1" applyFill="1" applyBorder="1" applyAlignment="1"/>
    <xf numFmtId="43" fontId="20" fillId="5" borderId="3" xfId="1" applyFont="1" applyFill="1" applyBorder="1" applyAlignment="1"/>
    <xf numFmtId="43" fontId="20" fillId="2" borderId="7" xfId="1" applyFont="1" applyFill="1" applyBorder="1" applyAlignment="1"/>
    <xf numFmtId="43" fontId="24" fillId="2" borderId="4" xfId="1" applyFont="1" applyFill="1" applyBorder="1" applyAlignment="1"/>
    <xf numFmtId="43" fontId="24" fillId="2" borderId="3" xfId="1" applyFont="1" applyFill="1" applyBorder="1" applyAlignment="1"/>
    <xf numFmtId="43" fontId="24" fillId="6" borderId="4" xfId="1" applyFont="1" applyFill="1" applyBorder="1" applyAlignment="1"/>
    <xf numFmtId="43" fontId="24" fillId="6" borderId="3" xfId="1" applyFont="1" applyFill="1" applyBorder="1" applyAlignment="1"/>
    <xf numFmtId="43" fontId="24" fillId="7" borderId="3" xfId="1" applyFont="1" applyFill="1" applyBorder="1" applyAlignment="1"/>
    <xf numFmtId="43" fontId="24" fillId="3" borderId="3" xfId="1" applyFont="1" applyFill="1" applyBorder="1" applyAlignment="1"/>
    <xf numFmtId="43" fontId="24" fillId="2" borderId="7" xfId="1" applyFont="1" applyFill="1" applyBorder="1" applyAlignment="1"/>
    <xf numFmtId="43" fontId="24" fillId="2" borderId="10" xfId="1" applyFont="1" applyFill="1" applyBorder="1" applyAlignment="1"/>
    <xf numFmtId="43" fontId="24" fillId="2" borderId="9" xfId="1" applyFont="1" applyFill="1" applyBorder="1" applyAlignment="1"/>
    <xf numFmtId="43" fontId="20" fillId="11" borderId="4" xfId="1" applyFont="1" applyFill="1" applyBorder="1" applyAlignment="1"/>
    <xf numFmtId="43" fontId="24" fillId="3" borderId="4" xfId="1" applyFont="1" applyFill="1" applyBorder="1" applyAlignment="1"/>
    <xf numFmtId="43" fontId="24" fillId="7" borderId="4" xfId="1" applyFont="1" applyFill="1" applyBorder="1" applyAlignment="1"/>
    <xf numFmtId="43" fontId="20" fillId="2" borderId="8" xfId="1" applyFont="1" applyFill="1" applyBorder="1" applyAlignment="1"/>
    <xf numFmtId="43" fontId="21" fillId="12" borderId="14" xfId="1" applyFont="1" applyFill="1" applyBorder="1" applyAlignment="1"/>
    <xf numFmtId="43" fontId="21" fillId="12" borderId="15" xfId="1" applyFont="1" applyFill="1" applyBorder="1" applyAlignment="1"/>
    <xf numFmtId="43" fontId="21" fillId="10" borderId="15" xfId="1" applyFont="1" applyFill="1" applyBorder="1" applyAlignment="1"/>
    <xf numFmtId="43" fontId="14" fillId="7" borderId="3" xfId="1" applyFont="1" applyFill="1" applyBorder="1" applyAlignment="1"/>
    <xf numFmtId="43" fontId="14" fillId="0" borderId="4" xfId="1" applyFont="1" applyBorder="1" applyAlignment="1"/>
    <xf numFmtId="43" fontId="14" fillId="0" borderId="3" xfId="1" applyFont="1" applyBorder="1" applyAlignment="1"/>
    <xf numFmtId="43" fontId="14" fillId="0" borderId="8" xfId="1" applyFont="1" applyBorder="1" applyAlignment="1"/>
    <xf numFmtId="43" fontId="14" fillId="0" borderId="7" xfId="1" applyFont="1" applyBorder="1" applyAlignment="1"/>
    <xf numFmtId="43" fontId="24" fillId="0" borderId="4" xfId="1" applyFont="1" applyBorder="1" applyAlignment="1"/>
    <xf numFmtId="43" fontId="24" fillId="0" borderId="3" xfId="1" applyFont="1" applyBorder="1" applyAlignment="1"/>
    <xf numFmtId="43" fontId="24" fillId="0" borderId="8" xfId="1" applyFont="1" applyBorder="1" applyAlignment="1"/>
    <xf numFmtId="43" fontId="24" fillId="0" borderId="7" xfId="1" applyFont="1" applyBorder="1" applyAlignment="1"/>
    <xf numFmtId="43" fontId="14" fillId="2" borderId="4" xfId="1" applyFont="1" applyFill="1" applyBorder="1" applyAlignment="1"/>
    <xf numFmtId="43" fontId="14" fillId="2" borderId="3" xfId="1" applyFont="1" applyFill="1" applyBorder="1" applyAlignment="1"/>
    <xf numFmtId="43" fontId="14" fillId="0" borderId="16" xfId="1" applyFont="1" applyBorder="1" applyAlignment="1"/>
    <xf numFmtId="43" fontId="14" fillId="0" borderId="6" xfId="1" applyFont="1" applyBorder="1" applyAlignment="1"/>
    <xf numFmtId="0" fontId="0" fillId="0" borderId="16" xfId="0" applyFont="1" applyBorder="1" applyAlignment="1">
      <alignment horizontal="center"/>
    </xf>
    <xf numFmtId="0" fontId="20" fillId="12" borderId="10" xfId="0" applyFont="1" applyFill="1" applyBorder="1" applyAlignment="1">
      <alignment horizontal="left" vertical="center" wrapText="1" indent="1"/>
    </xf>
    <xf numFmtId="0" fontId="20" fillId="12" borderId="2" xfId="0" applyFont="1" applyFill="1" applyBorder="1" applyAlignment="1">
      <alignment horizontal="left" vertical="center" wrapText="1" indent="1"/>
    </xf>
    <xf numFmtId="0" fontId="20" fillId="12" borderId="4" xfId="0" applyFont="1" applyFill="1" applyBorder="1" applyAlignment="1">
      <alignment horizontal="left" vertical="center" wrapText="1" indent="1"/>
    </xf>
    <xf numFmtId="43" fontId="20" fillId="12" borderId="4" xfId="1" applyFont="1" applyFill="1" applyBorder="1" applyAlignment="1"/>
    <xf numFmtId="0" fontId="21" fillId="12" borderId="2" xfId="0" applyFont="1" applyFill="1" applyBorder="1" applyAlignment="1">
      <alignment horizontal="left" vertical="center" wrapText="1" indent="1"/>
    </xf>
    <xf numFmtId="0" fontId="21" fillId="12" borderId="4" xfId="0" applyFont="1" applyFill="1" applyBorder="1" applyAlignment="1">
      <alignment horizontal="left" vertical="center" wrapText="1" indent="1"/>
    </xf>
    <xf numFmtId="43" fontId="21" fillId="12" borderId="4" xfId="1" applyFont="1" applyFill="1" applyBorder="1" applyAlignment="1"/>
    <xf numFmtId="0" fontId="21" fillId="12" borderId="10" xfId="0" applyFont="1" applyFill="1" applyBorder="1" applyAlignment="1">
      <alignment horizontal="left" vertical="center" wrapText="1" indent="1"/>
    </xf>
    <xf numFmtId="43" fontId="21" fillId="12" borderId="10" xfId="1" applyFont="1" applyFill="1" applyBorder="1" applyAlignment="1"/>
    <xf numFmtId="43" fontId="20" fillId="2" borderId="16" xfId="1" applyFont="1" applyFill="1" applyBorder="1" applyAlignment="1"/>
    <xf numFmtId="43" fontId="20" fillId="2" borderId="6" xfId="1" applyFont="1" applyFill="1" applyBorder="1" applyAlignment="1"/>
    <xf numFmtId="0" fontId="23" fillId="2" borderId="10" xfId="0" applyFont="1" applyFill="1" applyBorder="1" applyAlignment="1">
      <alignment horizontal="left" vertical="center" wrapText="1"/>
    </xf>
    <xf numFmtId="43" fontId="21" fillId="12" borderId="3" xfId="1" applyFont="1" applyFill="1" applyBorder="1" applyAlignment="1"/>
    <xf numFmtId="0" fontId="26" fillId="12" borderId="3" xfId="0" quotePrefix="1" applyFont="1" applyFill="1" applyBorder="1" applyAlignment="1">
      <alignment horizontal="left" vertical="center"/>
    </xf>
    <xf numFmtId="0" fontId="26" fillId="12" borderId="4" xfId="0" quotePrefix="1" applyFont="1" applyFill="1" applyBorder="1" applyAlignment="1">
      <alignment horizontal="left" vertical="center"/>
    </xf>
    <xf numFmtId="0" fontId="24" fillId="2" borderId="7" xfId="0" quotePrefix="1" applyFont="1" applyFill="1" applyBorder="1" applyAlignment="1">
      <alignment horizontal="left" vertical="center"/>
    </xf>
    <xf numFmtId="43" fontId="21" fillId="12" borderId="18" xfId="1" applyFont="1" applyFill="1" applyBorder="1" applyAlignment="1"/>
    <xf numFmtId="0" fontId="23" fillId="12" borderId="3" xfId="0" quotePrefix="1" applyFont="1" applyFill="1" applyBorder="1" applyAlignment="1">
      <alignment horizontal="left" vertical="center"/>
    </xf>
    <xf numFmtId="43" fontId="21" fillId="12" borderId="9" xfId="1" applyFont="1" applyFill="1" applyBorder="1" applyAlignment="1"/>
    <xf numFmtId="43" fontId="15" fillId="13" borderId="14" xfId="1" applyFont="1" applyFill="1" applyBorder="1" applyAlignment="1"/>
    <xf numFmtId="43" fontId="15" fillId="13" borderId="15" xfId="1" applyFont="1" applyFill="1" applyBorder="1" applyAlignment="1"/>
    <xf numFmtId="0" fontId="15" fillId="12" borderId="3" xfId="0" applyFont="1" applyFill="1" applyBorder="1" applyAlignment="1">
      <alignment wrapText="1"/>
    </xf>
    <xf numFmtId="43" fontId="21" fillId="13" borderId="14" xfId="1" applyFont="1" applyFill="1" applyBorder="1" applyAlignment="1"/>
    <xf numFmtId="43" fontId="21" fillId="13" borderId="32" xfId="1" applyFont="1" applyFill="1" applyBorder="1" applyAlignment="1"/>
    <xf numFmtId="43" fontId="23" fillId="12" borderId="4" xfId="1" applyFont="1" applyFill="1" applyBorder="1" applyAlignment="1"/>
    <xf numFmtId="0" fontId="0" fillId="0" borderId="9" xfId="0" applyFont="1" applyBorder="1" applyAlignment="1">
      <alignment horizontal="left"/>
    </xf>
    <xf numFmtId="43" fontId="14" fillId="0" borderId="10" xfId="1" applyFont="1" applyBorder="1" applyAlignment="1"/>
    <xf numFmtId="43" fontId="14" fillId="0" borderId="9" xfId="1" applyFont="1" applyBorder="1" applyAlignment="1"/>
    <xf numFmtId="0" fontId="24" fillId="2" borderId="5" xfId="0" quotePrefix="1" applyFont="1" applyFill="1" applyBorder="1" applyAlignment="1">
      <alignment horizontal="center" vertical="center"/>
    </xf>
    <xf numFmtId="0" fontId="24" fillId="2" borderId="10" xfId="0" quotePrefix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/>
    </xf>
    <xf numFmtId="43" fontId="20" fillId="16" borderId="3" xfId="1" applyFont="1" applyFill="1" applyBorder="1" applyAlignment="1"/>
    <xf numFmtId="43" fontId="21" fillId="2" borderId="3" xfId="1" applyFont="1" applyFill="1" applyBorder="1" applyAlignment="1"/>
    <xf numFmtId="43" fontId="21" fillId="7" borderId="3" xfId="1" applyFont="1" applyFill="1" applyBorder="1" applyAlignment="1"/>
    <xf numFmtId="0" fontId="20" fillId="16" borderId="3" xfId="0" applyFont="1" applyFill="1" applyBorder="1" applyAlignment="1">
      <alignment horizontal="left" vertical="center" wrapText="1" indent="1"/>
    </xf>
    <xf numFmtId="0" fontId="23" fillId="2" borderId="0" xfId="0" quotePrefix="1" applyFont="1" applyFill="1" applyBorder="1" applyAlignment="1">
      <alignment horizontal="center" vertical="center"/>
    </xf>
    <xf numFmtId="0" fontId="26" fillId="2" borderId="0" xfId="0" quotePrefix="1" applyFont="1" applyFill="1" applyBorder="1" applyAlignment="1">
      <alignment horizontal="left" vertical="center"/>
    </xf>
    <xf numFmtId="43" fontId="21" fillId="2" borderId="0" xfId="1" applyFont="1" applyFill="1" applyBorder="1" applyAlignment="1"/>
    <xf numFmtId="43" fontId="20" fillId="6" borderId="31" xfId="1" applyFont="1" applyFill="1" applyBorder="1" applyAlignment="1"/>
    <xf numFmtId="43" fontId="20" fillId="5" borderId="31" xfId="1" applyFont="1" applyFill="1" applyBorder="1" applyAlignment="1"/>
    <xf numFmtId="43" fontId="20" fillId="3" borderId="26" xfId="1" applyFont="1" applyFill="1" applyBorder="1" applyAlignment="1"/>
    <xf numFmtId="0" fontId="20" fillId="7" borderId="44" xfId="0" applyFont="1" applyFill="1" applyBorder="1" applyAlignment="1">
      <alignment horizontal="left" vertical="center" wrapText="1" indent="1"/>
    </xf>
    <xf numFmtId="43" fontId="20" fillId="7" borderId="26" xfId="1" applyFont="1" applyFill="1" applyBorder="1" applyAlignment="1"/>
    <xf numFmtId="0" fontId="20" fillId="2" borderId="44" xfId="0" applyFont="1" applyFill="1" applyBorder="1" applyAlignment="1">
      <alignment horizontal="left" vertical="center" wrapText="1" indent="1"/>
    </xf>
    <xf numFmtId="43" fontId="20" fillId="2" borderId="31" xfId="1" applyFont="1" applyFill="1" applyBorder="1" applyAlignment="1">
      <alignment wrapText="1"/>
    </xf>
    <xf numFmtId="43" fontId="20" fillId="3" borderId="31" xfId="1" applyFont="1" applyFill="1" applyBorder="1" applyAlignment="1"/>
    <xf numFmtId="43" fontId="20" fillId="7" borderId="31" xfId="1" applyFont="1" applyFill="1" applyBorder="1" applyAlignment="1">
      <alignment wrapText="1"/>
    </xf>
    <xf numFmtId="43" fontId="20" fillId="7" borderId="31" xfId="1" applyFont="1" applyFill="1" applyBorder="1" applyAlignment="1"/>
    <xf numFmtId="43" fontId="14" fillId="0" borderId="31" xfId="1" applyFont="1" applyBorder="1" applyAlignment="1"/>
    <xf numFmtId="43" fontId="21" fillId="12" borderId="32" xfId="1" applyFont="1" applyFill="1" applyBorder="1" applyAlignment="1"/>
    <xf numFmtId="0" fontId="15" fillId="4" borderId="23" xfId="0" applyFont="1" applyFill="1" applyBorder="1" applyAlignment="1">
      <alignment horizontal="center" vertical="center" wrapText="1"/>
    </xf>
    <xf numFmtId="0" fontId="20" fillId="6" borderId="44" xfId="0" applyFont="1" applyFill="1" applyBorder="1" applyAlignment="1">
      <alignment horizontal="left" vertical="center" wrapText="1"/>
    </xf>
    <xf numFmtId="43" fontId="20" fillId="2" borderId="31" xfId="1" applyFont="1" applyFill="1" applyBorder="1" applyAlignment="1"/>
    <xf numFmtId="0" fontId="21" fillId="12" borderId="44" xfId="0" applyFont="1" applyFill="1" applyBorder="1" applyAlignment="1">
      <alignment horizontal="left" vertical="center" wrapText="1" indent="1"/>
    </xf>
    <xf numFmtId="43" fontId="21" fillId="12" borderId="26" xfId="1" applyFont="1" applyFill="1" applyBorder="1" applyAlignment="1"/>
    <xf numFmtId="43" fontId="21" fillId="12" borderId="46" xfId="1" applyFont="1" applyFill="1" applyBorder="1" applyAlignment="1"/>
    <xf numFmtId="0" fontId="20" fillId="6" borderId="44" xfId="0" applyFont="1" applyFill="1" applyBorder="1" applyAlignment="1">
      <alignment horizontal="left" vertical="center" wrapText="1" indent="1"/>
    </xf>
    <xf numFmtId="43" fontId="20" fillId="6" borderId="28" xfId="1" applyFont="1" applyFill="1" applyBorder="1" applyAlignment="1"/>
    <xf numFmtId="0" fontId="20" fillId="5" borderId="44" xfId="0" applyFont="1" applyFill="1" applyBorder="1" applyAlignment="1">
      <alignment horizontal="left" vertical="center" wrapText="1" indent="1"/>
    </xf>
    <xf numFmtId="43" fontId="14" fillId="7" borderId="31" xfId="1" applyFont="1" applyFill="1" applyBorder="1" applyAlignment="1"/>
    <xf numFmtId="43" fontId="20" fillId="2" borderId="30" xfId="1" applyFont="1" applyFill="1" applyBorder="1" applyAlignment="1"/>
    <xf numFmtId="43" fontId="20" fillId="2" borderId="28" xfId="1" applyFont="1" applyFill="1" applyBorder="1" applyAlignment="1"/>
    <xf numFmtId="0" fontId="20" fillId="2" borderId="45" xfId="0" applyFont="1" applyFill="1" applyBorder="1" applyAlignment="1">
      <alignment horizontal="left" vertical="center" wrapText="1" indent="1"/>
    </xf>
    <xf numFmtId="43" fontId="20" fillId="2" borderId="36" xfId="1" applyFont="1" applyFill="1" applyBorder="1" applyAlignment="1"/>
    <xf numFmtId="43" fontId="24" fillId="2" borderId="28" xfId="1" applyFont="1" applyFill="1" applyBorder="1" applyAlignment="1">
      <alignment wrapText="1"/>
    </xf>
    <xf numFmtId="43" fontId="24" fillId="6" borderId="31" xfId="1" applyFont="1" applyFill="1" applyBorder="1" applyAlignment="1">
      <alignment wrapText="1"/>
    </xf>
    <xf numFmtId="0" fontId="22" fillId="7" borderId="44" xfId="0" applyFont="1" applyFill="1" applyBorder="1" applyAlignment="1">
      <alignment horizontal="left" vertical="center" wrapText="1"/>
    </xf>
    <xf numFmtId="43" fontId="24" fillId="7" borderId="31" xfId="1" applyFont="1" applyFill="1" applyBorder="1" applyAlignment="1"/>
    <xf numFmtId="43" fontId="24" fillId="3" borderId="31" xfId="1" applyFont="1" applyFill="1" applyBorder="1" applyAlignment="1"/>
    <xf numFmtId="0" fontId="24" fillId="7" borderId="44" xfId="0" applyFont="1" applyFill="1" applyBorder="1" applyAlignment="1">
      <alignment horizontal="left" vertical="center" wrapText="1" indent="1"/>
    </xf>
    <xf numFmtId="0" fontId="24" fillId="2" borderId="44" xfId="0" applyFont="1" applyFill="1" applyBorder="1" applyAlignment="1">
      <alignment horizontal="left" vertical="center" wrapText="1" indent="1"/>
    </xf>
    <xf numFmtId="43" fontId="24" fillId="2" borderId="31" xfId="1" applyFont="1" applyFill="1" applyBorder="1" applyAlignment="1"/>
    <xf numFmtId="43" fontId="24" fillId="2" borderId="30" xfId="1" applyFont="1" applyFill="1" applyBorder="1" applyAlignment="1"/>
    <xf numFmtId="0" fontId="24" fillId="2" borderId="47" xfId="0" quotePrefix="1" applyFont="1" applyFill="1" applyBorder="1" applyAlignment="1">
      <alignment horizontal="center" vertical="center"/>
    </xf>
    <xf numFmtId="43" fontId="21" fillId="12" borderId="31" xfId="1" applyFont="1" applyFill="1" applyBorder="1" applyAlignment="1"/>
    <xf numFmtId="43" fontId="20" fillId="6" borderId="28" xfId="1" applyFont="1" applyFill="1" applyBorder="1" applyAlignment="1">
      <alignment wrapText="1"/>
    </xf>
    <xf numFmtId="0" fontId="24" fillId="11" borderId="44" xfId="0" quotePrefix="1" applyFont="1" applyFill="1" applyBorder="1" applyAlignment="1">
      <alignment horizontal="center" vertical="center"/>
    </xf>
    <xf numFmtId="43" fontId="20" fillId="11" borderId="26" xfId="1" applyFont="1" applyFill="1" applyBorder="1" applyAlignment="1"/>
    <xf numFmtId="0" fontId="24" fillId="11" borderId="44" xfId="0" quotePrefix="1" applyFont="1" applyFill="1" applyBorder="1" applyAlignment="1">
      <alignment horizontal="left" vertical="center"/>
    </xf>
    <xf numFmtId="0" fontId="25" fillId="7" borderId="44" xfId="0" applyFont="1" applyFill="1" applyBorder="1" applyAlignment="1">
      <alignment horizontal="left" vertical="center" wrapText="1"/>
    </xf>
    <xf numFmtId="43" fontId="14" fillId="2" borderId="31" xfId="1" applyFont="1" applyFill="1" applyBorder="1" applyAlignment="1"/>
    <xf numFmtId="43" fontId="20" fillId="2" borderId="44" xfId="1" applyFont="1" applyFill="1" applyBorder="1" applyAlignment="1">
      <alignment horizontal="center"/>
    </xf>
    <xf numFmtId="43" fontId="21" fillId="7" borderId="31" xfId="1" applyFont="1" applyFill="1" applyBorder="1" applyAlignment="1"/>
    <xf numFmtId="43" fontId="21" fillId="2" borderId="31" xfId="1" applyFont="1" applyFill="1" applyBorder="1" applyAlignment="1"/>
    <xf numFmtId="43" fontId="20" fillId="12" borderId="26" xfId="1" applyFont="1" applyFill="1" applyBorder="1" applyAlignment="1"/>
    <xf numFmtId="43" fontId="20" fillId="2" borderId="26" xfId="1" applyFont="1" applyFill="1" applyBorder="1" applyAlignment="1"/>
    <xf numFmtId="0" fontId="24" fillId="6" borderId="44" xfId="0" quotePrefix="1" applyFont="1" applyFill="1" applyBorder="1" applyAlignment="1">
      <alignment horizontal="left" vertical="center"/>
    </xf>
    <xf numFmtId="43" fontId="20" fillId="6" borderId="26" xfId="1" applyFont="1" applyFill="1" applyBorder="1" applyAlignment="1"/>
    <xf numFmtId="0" fontId="24" fillId="12" borderId="43" xfId="0" applyFont="1" applyFill="1" applyBorder="1" applyAlignment="1">
      <alignment horizontal="left" vertical="center" wrapText="1" indent="1"/>
    </xf>
    <xf numFmtId="0" fontId="24" fillId="12" borderId="42" xfId="0" applyFont="1" applyFill="1" applyBorder="1" applyAlignment="1">
      <alignment horizontal="left" vertical="center" wrapText="1" indent="1"/>
    </xf>
    <xf numFmtId="0" fontId="24" fillId="12" borderId="23" xfId="0" applyFont="1" applyFill="1" applyBorder="1" applyAlignment="1">
      <alignment horizontal="left" vertical="center" wrapText="1" indent="1"/>
    </xf>
    <xf numFmtId="0" fontId="23" fillId="12" borderId="23" xfId="0" applyFont="1" applyFill="1" applyBorder="1" applyAlignment="1">
      <alignment horizontal="left" vertical="center" wrapText="1"/>
    </xf>
    <xf numFmtId="43" fontId="24" fillId="12" borderId="23" xfId="1" applyFont="1" applyFill="1" applyBorder="1" applyAlignment="1"/>
    <xf numFmtId="0" fontId="0" fillId="12" borderId="44" xfId="0" applyFont="1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0" fillId="12" borderId="4" xfId="0" applyFont="1" applyFill="1" applyBorder="1" applyAlignment="1">
      <alignment horizontal="center"/>
    </xf>
    <xf numFmtId="0" fontId="20" fillId="12" borderId="44" xfId="0" applyFont="1" applyFill="1" applyBorder="1" applyAlignment="1">
      <alignment horizontal="left" vertical="center" wrapText="1" indent="1"/>
    </xf>
    <xf numFmtId="0" fontId="21" fillId="4" borderId="23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43" fontId="21" fillId="12" borderId="4" xfId="1" applyFont="1" applyFill="1" applyBorder="1" applyAlignment="1">
      <alignment horizontal="right"/>
    </xf>
    <xf numFmtId="0" fontId="20" fillId="6" borderId="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30" fillId="12" borderId="4" xfId="0" applyFont="1" applyFill="1" applyBorder="1" applyAlignment="1">
      <alignment horizontal="center" vertical="center" wrapText="1"/>
    </xf>
    <xf numFmtId="0" fontId="21" fillId="12" borderId="10" xfId="0" applyFont="1" applyFill="1" applyBorder="1" applyAlignment="1">
      <alignment horizontal="center" vertical="center" wrapText="1"/>
    </xf>
    <xf numFmtId="0" fontId="22" fillId="6" borderId="10" xfId="0" quotePrefix="1" applyFont="1" applyFill="1" applyBorder="1" applyAlignment="1">
      <alignment horizontal="center" vertical="center" wrapText="1"/>
    </xf>
    <xf numFmtId="0" fontId="22" fillId="5" borderId="3" xfId="0" quotePrefix="1" applyFont="1" applyFill="1" applyBorder="1" applyAlignment="1">
      <alignment horizontal="center" vertical="center" wrapText="1"/>
    </xf>
    <xf numFmtId="0" fontId="22" fillId="3" borderId="3" xfId="0" quotePrefix="1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8" fillId="7" borderId="3" xfId="0" quotePrefix="1" applyFont="1" applyFill="1" applyBorder="1" applyAlignment="1">
      <alignment horizontal="center" vertical="center" wrapText="1"/>
    </xf>
    <xf numFmtId="0" fontId="28" fillId="2" borderId="9" xfId="0" quotePrefix="1" applyFont="1" applyFill="1" applyBorder="1" applyAlignment="1">
      <alignment horizontal="center" vertical="center" wrapText="1"/>
    </xf>
    <xf numFmtId="0" fontId="28" fillId="2" borderId="6" xfId="0" quotePrefix="1" applyFont="1" applyFill="1" applyBorder="1" applyAlignment="1">
      <alignment horizontal="center" vertical="center" wrapText="1"/>
    </xf>
    <xf numFmtId="0" fontId="23" fillId="12" borderId="4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7" borderId="3" xfId="0" quotePrefix="1" applyFont="1" applyFill="1" applyBorder="1" applyAlignment="1">
      <alignment horizontal="center" vertical="center" wrapText="1"/>
    </xf>
    <xf numFmtId="0" fontId="24" fillId="2" borderId="3" xfId="0" quotePrefix="1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2" borderId="3" xfId="0" quotePrefix="1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5" fillId="6" borderId="10" xfId="0" applyFont="1" applyFill="1" applyBorder="1" applyAlignment="1">
      <alignment horizontal="center" vertical="center" wrapText="1"/>
    </xf>
    <xf numFmtId="0" fontId="22" fillId="7" borderId="3" xfId="0" quotePrefix="1" applyFont="1" applyFill="1" applyBorder="1" applyAlignment="1">
      <alignment horizontal="center" vertical="center" wrapText="1"/>
    </xf>
    <xf numFmtId="0" fontId="22" fillId="2" borderId="3" xfId="0" quotePrefix="1" applyFont="1" applyFill="1" applyBorder="1" applyAlignment="1">
      <alignment horizontal="center" vertical="center" wrapText="1"/>
    </xf>
    <xf numFmtId="0" fontId="24" fillId="2" borderId="7" xfId="0" quotePrefix="1" applyFont="1" applyFill="1" applyBorder="1" applyAlignment="1">
      <alignment horizontal="center" vertical="center" wrapText="1"/>
    </xf>
    <xf numFmtId="0" fontId="26" fillId="12" borderId="3" xfId="0" quotePrefix="1" applyFont="1" applyFill="1" applyBorder="1" applyAlignment="1">
      <alignment horizontal="center" vertical="center" wrapText="1"/>
    </xf>
    <xf numFmtId="0" fontId="22" fillId="11" borderId="3" xfId="0" quotePrefix="1" applyFont="1" applyFill="1" applyBorder="1" applyAlignment="1">
      <alignment horizontal="center" vertical="center" wrapText="1"/>
    </xf>
    <xf numFmtId="0" fontId="23" fillId="12" borderId="3" xfId="0" quotePrefix="1" applyFont="1" applyFill="1" applyBorder="1" applyAlignment="1">
      <alignment horizontal="center" vertical="center" wrapText="1"/>
    </xf>
    <xf numFmtId="0" fontId="23" fillId="11" borderId="3" xfId="0" quotePrefix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2" fillId="6" borderId="3" xfId="0" quotePrefix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16" borderId="3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4" fillId="11" borderId="45" xfId="0" quotePrefix="1" applyFont="1" applyFill="1" applyBorder="1" applyAlignment="1">
      <alignment horizontal="center" vertical="center"/>
    </xf>
    <xf numFmtId="0" fontId="24" fillId="11" borderId="11" xfId="0" quotePrefix="1" applyFont="1" applyFill="1" applyBorder="1" applyAlignment="1">
      <alignment horizontal="center" vertical="center"/>
    </xf>
    <xf numFmtId="0" fontId="24" fillId="11" borderId="8" xfId="0" quotePrefix="1" applyFont="1" applyFill="1" applyBorder="1" applyAlignment="1">
      <alignment horizontal="center" vertical="center"/>
    </xf>
    <xf numFmtId="0" fontId="22" fillId="11" borderId="8" xfId="0" quotePrefix="1" applyFont="1" applyFill="1" applyBorder="1" applyAlignment="1">
      <alignment horizontal="left" vertical="center"/>
    </xf>
    <xf numFmtId="0" fontId="22" fillId="11" borderId="7" xfId="0" quotePrefix="1" applyFont="1" applyFill="1" applyBorder="1" applyAlignment="1">
      <alignment horizontal="center" vertical="center" wrapText="1"/>
    </xf>
    <xf numFmtId="43" fontId="20" fillId="11" borderId="8" xfId="1" applyFont="1" applyFill="1" applyBorder="1" applyAlignment="1"/>
    <xf numFmtId="43" fontId="20" fillId="11" borderId="34" xfId="1" applyFont="1" applyFill="1" applyBorder="1" applyAlignment="1"/>
    <xf numFmtId="43" fontId="14" fillId="7" borderId="3" xfId="1" applyFont="1" applyFill="1" applyBorder="1"/>
    <xf numFmtId="43" fontId="14" fillId="7" borderId="31" xfId="1" applyFont="1" applyFill="1" applyBorder="1"/>
    <xf numFmtId="43" fontId="14" fillId="0" borderId="4" xfId="1" applyFont="1" applyBorder="1"/>
    <xf numFmtId="43" fontId="14" fillId="0" borderId="3" xfId="1" applyFont="1" applyBorder="1"/>
    <xf numFmtId="43" fontId="14" fillId="0" borderId="8" xfId="1" applyFont="1" applyBorder="1"/>
    <xf numFmtId="43" fontId="14" fillId="0" borderId="7" xfId="1" applyFont="1" applyBorder="1"/>
    <xf numFmtId="0" fontId="5" fillId="0" borderId="0" xfId="0" applyFont="1" applyAlignment="1">
      <alignment horizontal="center" vertical="center" wrapText="1"/>
    </xf>
    <xf numFmtId="0" fontId="23" fillId="9" borderId="3" xfId="0" applyFont="1" applyFill="1" applyBorder="1" applyAlignment="1">
      <alignment horizontal="left" vertical="center" wrapText="1"/>
    </xf>
    <xf numFmtId="43" fontId="21" fillId="9" borderId="3" xfId="1" applyFont="1" applyFill="1" applyBorder="1" applyAlignment="1">
      <alignment horizontal="right"/>
    </xf>
    <xf numFmtId="0" fontId="23" fillId="7" borderId="3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3" fillId="9" borderId="3" xfId="0" quotePrefix="1" applyFont="1" applyFill="1" applyBorder="1" applyAlignment="1">
      <alignment horizontal="left" vertical="center"/>
    </xf>
    <xf numFmtId="0" fontId="26" fillId="9" borderId="3" xfId="0" quotePrefix="1" applyFont="1" applyFill="1" applyBorder="1" applyAlignment="1">
      <alignment horizontal="left" vertical="center"/>
    </xf>
    <xf numFmtId="0" fontId="23" fillId="5" borderId="3" xfId="0" quotePrefix="1" applyFont="1" applyFill="1" applyBorder="1" applyAlignment="1">
      <alignment horizontal="left" vertical="center"/>
    </xf>
    <xf numFmtId="0" fontId="26" fillId="5" borderId="3" xfId="0" quotePrefix="1" applyFont="1" applyFill="1" applyBorder="1" applyAlignment="1">
      <alignment horizontal="left" vertical="center"/>
    </xf>
    <xf numFmtId="0" fontId="23" fillId="7" borderId="3" xfId="0" quotePrefix="1" applyFont="1" applyFill="1" applyBorder="1" applyAlignment="1">
      <alignment horizontal="left" vertical="center"/>
    </xf>
    <xf numFmtId="0" fontId="23" fillId="2" borderId="3" xfId="0" quotePrefix="1" applyFont="1" applyFill="1" applyBorder="1" applyAlignment="1">
      <alignment horizontal="left" vertical="center"/>
    </xf>
    <xf numFmtId="43" fontId="21" fillId="9" borderId="4" xfId="1" applyFont="1" applyFill="1" applyBorder="1" applyAlignment="1">
      <alignment horizontal="right"/>
    </xf>
    <xf numFmtId="43" fontId="24" fillId="2" borderId="4" xfId="1" applyFont="1" applyFill="1" applyBorder="1" applyAlignment="1">
      <alignment horizontal="right"/>
    </xf>
    <xf numFmtId="0" fontId="0" fillId="0" borderId="0" xfId="0" applyFont="1"/>
    <xf numFmtId="0" fontId="34" fillId="0" borderId="0" xfId="0" applyFont="1" applyAlignment="1">
      <alignment horizontal="center" vertical="center" wrapText="1"/>
    </xf>
    <xf numFmtId="43" fontId="34" fillId="0" borderId="0" xfId="0" applyNumberFormat="1" applyFont="1" applyAlignment="1">
      <alignment horizontal="center" vertical="center" wrapText="1"/>
    </xf>
    <xf numFmtId="43" fontId="20" fillId="0" borderId="0" xfId="0" applyNumberFormat="1" applyFont="1" applyAlignment="1">
      <alignment vertical="center" wrapText="1"/>
    </xf>
    <xf numFmtId="0" fontId="23" fillId="8" borderId="3" xfId="0" quotePrefix="1" applyFont="1" applyFill="1" applyBorder="1" applyAlignment="1">
      <alignment horizontal="left" vertical="center"/>
    </xf>
    <xf numFmtId="0" fontId="26" fillId="8" borderId="3" xfId="0" quotePrefix="1" applyFont="1" applyFill="1" applyBorder="1" applyAlignment="1">
      <alignment horizontal="left" vertical="center"/>
    </xf>
    <xf numFmtId="43" fontId="21" fillId="8" borderId="3" xfId="1" applyFont="1" applyFill="1" applyBorder="1" applyAlignment="1">
      <alignment horizontal="right"/>
    </xf>
    <xf numFmtId="43" fontId="21" fillId="8" borderId="4" xfId="1" applyFont="1" applyFill="1" applyBorder="1" applyAlignment="1">
      <alignment horizontal="right"/>
    </xf>
    <xf numFmtId="0" fontId="22" fillId="2" borderId="9" xfId="0" quotePrefix="1" applyFont="1" applyFill="1" applyBorder="1" applyAlignment="1">
      <alignment horizontal="left" vertical="center"/>
    </xf>
    <xf numFmtId="43" fontId="20" fillId="2" borderId="10" xfId="1" applyFont="1" applyFill="1" applyBorder="1" applyAlignment="1">
      <alignment horizontal="right"/>
    </xf>
    <xf numFmtId="43" fontId="20" fillId="2" borderId="9" xfId="1" applyFont="1" applyFill="1" applyBorder="1" applyAlignment="1">
      <alignment horizontal="right"/>
    </xf>
    <xf numFmtId="0" fontId="23" fillId="8" borderId="3" xfId="0" applyFont="1" applyFill="1" applyBorder="1" applyAlignment="1">
      <alignment horizontal="left" vertical="center" wrapText="1"/>
    </xf>
    <xf numFmtId="0" fontId="26" fillId="8" borderId="3" xfId="0" applyFont="1" applyFill="1" applyBorder="1" applyAlignment="1">
      <alignment horizontal="left" vertical="center" wrapText="1"/>
    </xf>
    <xf numFmtId="0" fontId="22" fillId="7" borderId="3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43" fontId="20" fillId="2" borderId="3" xfId="1" applyFont="1" applyFill="1" applyBorder="1" applyAlignment="1">
      <alignment horizontal="right" wrapText="1"/>
    </xf>
    <xf numFmtId="0" fontId="26" fillId="9" borderId="3" xfId="0" applyFont="1" applyFill="1" applyBorder="1" applyAlignment="1">
      <alignment horizontal="left" vertical="center" wrapText="1"/>
    </xf>
    <xf numFmtId="43" fontId="20" fillId="7" borderId="3" xfId="1" applyFont="1" applyFill="1" applyBorder="1" applyAlignment="1">
      <alignment horizontal="right" wrapText="1"/>
    </xf>
    <xf numFmtId="43" fontId="20" fillId="2" borderId="3" xfId="1" applyFont="1" applyFill="1" applyBorder="1" applyAlignment="1">
      <alignment horizontal="center" wrapText="1"/>
    </xf>
    <xf numFmtId="43" fontId="21" fillId="9" borderId="4" xfId="1" applyFont="1" applyFill="1" applyBorder="1" applyAlignment="1">
      <alignment horizontal="center"/>
    </xf>
    <xf numFmtId="43" fontId="20" fillId="7" borderId="3" xfId="1" applyFont="1" applyFill="1" applyBorder="1" applyAlignment="1">
      <alignment horizontal="center" wrapText="1"/>
    </xf>
    <xf numFmtId="43" fontId="21" fillId="8" borderId="3" xfId="1" applyFont="1" applyFill="1" applyBorder="1" applyAlignment="1">
      <alignment horizontal="center" wrapText="1"/>
    </xf>
    <xf numFmtId="43" fontId="21" fillId="9" borderId="3" xfId="1" applyFont="1" applyFill="1" applyBorder="1" applyAlignment="1">
      <alignment horizontal="center" wrapText="1"/>
    </xf>
    <xf numFmtId="43" fontId="21" fillId="8" borderId="3" xfId="1" applyFont="1" applyFill="1" applyBorder="1" applyAlignment="1">
      <alignment horizontal="center"/>
    </xf>
    <xf numFmtId="43" fontId="20" fillId="7" borderId="3" xfId="1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6" fillId="9" borderId="3" xfId="0" quotePrefix="1" applyFont="1" applyFill="1" applyBorder="1" applyAlignment="1">
      <alignment horizontal="center" vertical="center" wrapText="1"/>
    </xf>
    <xf numFmtId="0" fontId="26" fillId="5" borderId="3" xfId="0" quotePrefix="1" applyFont="1" applyFill="1" applyBorder="1" applyAlignment="1">
      <alignment horizontal="center" vertical="center" wrapText="1"/>
    </xf>
    <xf numFmtId="0" fontId="26" fillId="8" borderId="3" xfId="0" quotePrefix="1" applyFont="1" applyFill="1" applyBorder="1" applyAlignment="1">
      <alignment horizontal="center" vertical="center" wrapText="1"/>
    </xf>
    <xf numFmtId="0" fontId="23" fillId="5" borderId="3" xfId="0" quotePrefix="1" applyFont="1" applyFill="1" applyBorder="1" applyAlignment="1">
      <alignment horizontal="center" vertical="center" wrapText="1"/>
    </xf>
    <xf numFmtId="0" fontId="22" fillId="2" borderId="9" xfId="0" quotePrefix="1" applyFont="1" applyFill="1" applyBorder="1" applyAlignment="1">
      <alignment horizontal="center" vertical="center" wrapText="1"/>
    </xf>
    <xf numFmtId="0" fontId="26" fillId="5" borderId="6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left"/>
    </xf>
    <xf numFmtId="43" fontId="14" fillId="2" borderId="3" xfId="1" applyFont="1" applyFill="1" applyBorder="1"/>
    <xf numFmtId="0" fontId="14" fillId="0" borderId="7" xfId="0" applyFont="1" applyBorder="1" applyAlignment="1">
      <alignment horizontal="left"/>
    </xf>
    <xf numFmtId="0" fontId="14" fillId="2" borderId="9" xfId="0" applyFont="1" applyFill="1" applyBorder="1"/>
    <xf numFmtId="0" fontId="15" fillId="8" borderId="3" xfId="0" applyFont="1" applyFill="1" applyBorder="1"/>
    <xf numFmtId="0" fontId="14" fillId="2" borderId="3" xfId="0" applyFont="1" applyFill="1" applyBorder="1" applyAlignment="1">
      <alignment horizontal="left"/>
    </xf>
    <xf numFmtId="43" fontId="14" fillId="2" borderId="4" xfId="1" applyFont="1" applyFill="1" applyBorder="1"/>
    <xf numFmtId="43" fontId="14" fillId="7" borderId="4" xfId="1" applyFont="1" applyFill="1" applyBorder="1"/>
    <xf numFmtId="0" fontId="15" fillId="5" borderId="3" xfId="0" applyFont="1" applyFill="1" applyBorder="1"/>
    <xf numFmtId="43" fontId="15" fillId="5" borderId="3" xfId="1" applyFont="1" applyFill="1" applyBorder="1"/>
    <xf numFmtId="0" fontId="15" fillId="9" borderId="3" xfId="0" applyFont="1" applyFill="1" applyBorder="1"/>
    <xf numFmtId="0" fontId="15" fillId="8" borderId="3" xfId="0" applyFont="1" applyFill="1" applyBorder="1" applyAlignment="1">
      <alignment horizontal="left" vertical="center"/>
    </xf>
    <xf numFmtId="0" fontId="35" fillId="8" borderId="3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36" fillId="7" borderId="3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left" vertical="center"/>
    </xf>
    <xf numFmtId="0" fontId="26" fillId="5" borderId="9" xfId="0" quotePrefix="1" applyFont="1" applyFill="1" applyBorder="1" applyAlignment="1">
      <alignment horizontal="left" vertical="center"/>
    </xf>
    <xf numFmtId="0" fontId="26" fillId="5" borderId="9" xfId="0" quotePrefix="1" applyFont="1" applyFill="1" applyBorder="1" applyAlignment="1">
      <alignment horizontal="center" vertical="center" wrapText="1"/>
    </xf>
    <xf numFmtId="43" fontId="21" fillId="5" borderId="9" xfId="1" applyFont="1" applyFill="1" applyBorder="1" applyAlignment="1">
      <alignment horizontal="right"/>
    </xf>
    <xf numFmtId="0" fontId="23" fillId="14" borderId="17" xfId="0" applyFont="1" applyFill="1" applyBorder="1" applyAlignment="1">
      <alignment horizontal="left" vertical="center"/>
    </xf>
    <xf numFmtId="0" fontId="23" fillId="14" borderId="15" xfId="0" applyFont="1" applyFill="1" applyBorder="1" applyAlignment="1">
      <alignment horizontal="left" vertical="center"/>
    </xf>
    <xf numFmtId="0" fontId="23" fillId="14" borderId="15" xfId="0" applyFont="1" applyFill="1" applyBorder="1" applyAlignment="1">
      <alignment horizontal="center" vertical="center" wrapText="1"/>
    </xf>
    <xf numFmtId="43" fontId="21" fillId="14" borderId="15" xfId="1" applyFont="1" applyFill="1" applyBorder="1" applyAlignment="1">
      <alignment horizontal="right"/>
    </xf>
    <xf numFmtId="43" fontId="21" fillId="14" borderId="18" xfId="1" applyFont="1" applyFill="1" applyBorder="1" applyAlignment="1">
      <alignment horizontal="right"/>
    </xf>
    <xf numFmtId="0" fontId="21" fillId="4" borderId="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left" vertical="center" wrapText="1"/>
    </xf>
    <xf numFmtId="0" fontId="23" fillId="5" borderId="9" xfId="0" applyFont="1" applyFill="1" applyBorder="1" applyAlignment="1">
      <alignment horizontal="center" vertical="center" wrapText="1"/>
    </xf>
    <xf numFmtId="43" fontId="21" fillId="5" borderId="10" xfId="1" applyFont="1" applyFill="1" applyBorder="1" applyAlignment="1">
      <alignment horizontal="right"/>
    </xf>
    <xf numFmtId="0" fontId="23" fillId="14" borderId="17" xfId="0" applyFont="1" applyFill="1" applyBorder="1" applyAlignment="1">
      <alignment horizontal="left" vertical="center" wrapText="1"/>
    </xf>
    <xf numFmtId="0" fontId="23" fillId="14" borderId="15" xfId="0" applyFont="1" applyFill="1" applyBorder="1" applyAlignment="1">
      <alignment horizontal="left" vertical="center" wrapText="1"/>
    </xf>
    <xf numFmtId="0" fontId="24" fillId="2" borderId="44" xfId="0" quotePrefix="1" applyFont="1" applyFill="1" applyBorder="1" applyAlignment="1">
      <alignment horizontal="center" vertical="center"/>
    </xf>
    <xf numFmtId="0" fontId="24" fillId="2" borderId="2" xfId="0" quotePrefix="1" applyFont="1" applyFill="1" applyBorder="1" applyAlignment="1">
      <alignment horizontal="center" vertical="center"/>
    </xf>
    <xf numFmtId="0" fontId="24" fillId="2" borderId="4" xfId="0" quotePrefix="1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left" vertical="center" wrapText="1" indent="1"/>
    </xf>
    <xf numFmtId="0" fontId="20" fillId="3" borderId="44" xfId="0" applyFont="1" applyFill="1" applyBorder="1" applyAlignment="1">
      <alignment horizontal="left" vertical="center" wrapText="1" indent="1"/>
    </xf>
    <xf numFmtId="0" fontId="20" fillId="3" borderId="2" xfId="0" applyFont="1" applyFill="1" applyBorder="1" applyAlignment="1">
      <alignment horizontal="left" vertical="center" wrapText="1" indent="1"/>
    </xf>
    <xf numFmtId="0" fontId="20" fillId="3" borderId="4" xfId="0" applyFont="1" applyFill="1" applyBorder="1" applyAlignment="1">
      <alignment horizontal="left" vertical="center" wrapText="1" indent="1"/>
    </xf>
    <xf numFmtId="0" fontId="23" fillId="12" borderId="4" xfId="0" applyFont="1" applyFill="1" applyBorder="1" applyAlignment="1">
      <alignment horizontal="left" vertical="center" wrapText="1"/>
    </xf>
    <xf numFmtId="0" fontId="22" fillId="6" borderId="4" xfId="0" applyFont="1" applyFill="1" applyBorder="1" applyAlignment="1">
      <alignment horizontal="left" vertical="center" wrapText="1"/>
    </xf>
    <xf numFmtId="0" fontId="21" fillId="12" borderId="4" xfId="0" applyFont="1" applyFill="1" applyBorder="1" applyAlignment="1">
      <alignment horizontal="left" vertical="center" wrapText="1"/>
    </xf>
    <xf numFmtId="0" fontId="25" fillId="6" borderId="10" xfId="0" applyFont="1" applyFill="1" applyBorder="1" applyAlignment="1">
      <alignment horizontal="left" vertical="center" wrapText="1"/>
    </xf>
    <xf numFmtId="0" fontId="20" fillId="7" borderId="44" xfId="0" applyFont="1" applyFill="1" applyBorder="1" applyAlignment="1">
      <alignment horizontal="left" vertical="center" wrapText="1"/>
    </xf>
    <xf numFmtId="0" fontId="20" fillId="7" borderId="4" xfId="0" applyFont="1" applyFill="1" applyBorder="1" applyAlignment="1">
      <alignment horizontal="left" vertical="center" wrapText="1"/>
    </xf>
    <xf numFmtId="0" fontId="32" fillId="12" borderId="10" xfId="0" applyFont="1" applyFill="1" applyBorder="1" applyAlignment="1">
      <alignment horizontal="left" vertical="center" wrapText="1"/>
    </xf>
    <xf numFmtId="0" fontId="24" fillId="7" borderId="44" xfId="0" quotePrefix="1" applyFont="1" applyFill="1" applyBorder="1" applyAlignment="1">
      <alignment horizontal="center" vertical="center"/>
    </xf>
    <xf numFmtId="0" fontId="24" fillId="7" borderId="2" xfId="0" quotePrefix="1" applyFont="1" applyFill="1" applyBorder="1" applyAlignment="1">
      <alignment horizontal="center" vertical="center"/>
    </xf>
    <xf numFmtId="0" fontId="24" fillId="7" borderId="4" xfId="0" quotePrefix="1" applyFont="1" applyFill="1" applyBorder="1" applyAlignment="1">
      <alignment horizontal="center" vertical="center"/>
    </xf>
    <xf numFmtId="0" fontId="21" fillId="12" borderId="4" xfId="0" applyFont="1" applyFill="1" applyBorder="1" applyAlignment="1">
      <alignment horizontal="center" vertical="center" wrapText="1"/>
    </xf>
    <xf numFmtId="0" fontId="24" fillId="2" borderId="45" xfId="0" quotePrefix="1" applyFont="1" applyFill="1" applyBorder="1" applyAlignment="1">
      <alignment horizontal="center" vertical="center"/>
    </xf>
    <xf numFmtId="0" fontId="24" fillId="2" borderId="11" xfId="0" quotePrefix="1" applyFont="1" applyFill="1" applyBorder="1" applyAlignment="1">
      <alignment horizontal="center" vertical="center"/>
    </xf>
    <xf numFmtId="0" fontId="24" fillId="2" borderId="8" xfId="0" quotePrefix="1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horizontal="left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1" fillId="12" borderId="10" xfId="0" applyFont="1" applyFill="1" applyBorder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43" fontId="23" fillId="15" borderId="14" xfId="1" applyFont="1" applyFill="1" applyBorder="1" applyAlignment="1"/>
    <xf numFmtId="43" fontId="23" fillId="15" borderId="15" xfId="1" applyFont="1" applyFill="1" applyBorder="1" applyAlignment="1"/>
    <xf numFmtId="43" fontId="23" fillId="15" borderId="18" xfId="1" applyFont="1" applyFill="1" applyBorder="1" applyAlignment="1"/>
    <xf numFmtId="0" fontId="23" fillId="13" borderId="12" xfId="0" quotePrefix="1" applyFont="1" applyFill="1" applyBorder="1" applyAlignment="1">
      <alignment vertical="center"/>
    </xf>
    <xf numFmtId="0" fontId="23" fillId="13" borderId="13" xfId="0" quotePrefix="1" applyFont="1" applyFill="1" applyBorder="1" applyAlignment="1">
      <alignment vertical="center"/>
    </xf>
    <xf numFmtId="0" fontId="23" fillId="13" borderId="14" xfId="0" quotePrefix="1" applyFont="1" applyFill="1" applyBorder="1" applyAlignment="1">
      <alignment vertical="center"/>
    </xf>
    <xf numFmtId="0" fontId="26" fillId="13" borderId="14" xfId="0" quotePrefix="1" applyFont="1" applyFill="1" applyBorder="1" applyAlignment="1">
      <alignment horizontal="left" vertical="center"/>
    </xf>
    <xf numFmtId="0" fontId="26" fillId="13" borderId="14" xfId="0" quotePrefix="1" applyFont="1" applyFill="1" applyBorder="1" applyAlignment="1">
      <alignment horizontal="center" vertical="center" wrapText="1"/>
    </xf>
    <xf numFmtId="43" fontId="21" fillId="13" borderId="15" xfId="1" applyFont="1" applyFill="1" applyBorder="1" applyAlignment="1"/>
    <xf numFmtId="43" fontId="21" fillId="13" borderId="18" xfId="1" applyFont="1" applyFill="1" applyBorder="1" applyAlignment="1"/>
    <xf numFmtId="43" fontId="23" fillId="13" borderId="14" xfId="1" applyFont="1" applyFill="1" applyBorder="1" applyAlignment="1"/>
    <xf numFmtId="43" fontId="23" fillId="13" borderId="15" xfId="1" applyFont="1" applyFill="1" applyBorder="1" applyAlignment="1"/>
    <xf numFmtId="43" fontId="23" fillId="13" borderId="18" xfId="1" applyFont="1" applyFill="1" applyBorder="1" applyAlignment="1"/>
    <xf numFmtId="43" fontId="20" fillId="2" borderId="1" xfId="1" applyFont="1" applyFill="1" applyBorder="1" applyAlignment="1"/>
    <xf numFmtId="0" fontId="0" fillId="0" borderId="40" xfId="0" applyFont="1" applyBorder="1" applyAlignment="1">
      <alignment horizontal="left"/>
    </xf>
    <xf numFmtId="0" fontId="14" fillId="0" borderId="40" xfId="0" applyFont="1" applyBorder="1" applyAlignment="1">
      <alignment horizontal="center" vertical="center" wrapText="1"/>
    </xf>
    <xf numFmtId="43" fontId="20" fillId="2" borderId="40" xfId="1" applyFont="1" applyFill="1" applyBorder="1" applyAlignment="1"/>
    <xf numFmtId="43" fontId="20" fillId="2" borderId="48" xfId="1" applyFont="1" applyFill="1" applyBorder="1" applyAlignment="1"/>
    <xf numFmtId="43" fontId="20" fillId="2" borderId="41" xfId="1" applyFont="1" applyFill="1" applyBorder="1" applyAlignment="1"/>
    <xf numFmtId="43" fontId="23" fillId="13" borderId="32" xfId="1" applyFont="1" applyFill="1" applyBorder="1" applyAlignment="1"/>
    <xf numFmtId="0" fontId="21" fillId="12" borderId="15" xfId="0" applyFont="1" applyFill="1" applyBorder="1" applyAlignment="1">
      <alignment horizontal="left" vertical="center" wrapText="1"/>
    </xf>
    <xf numFmtId="0" fontId="31" fillId="12" borderId="15" xfId="0" applyFont="1" applyFill="1" applyBorder="1" applyAlignment="1">
      <alignment horizontal="center" vertical="center" wrapText="1"/>
    </xf>
    <xf numFmtId="0" fontId="23" fillId="12" borderId="23" xfId="0" applyFont="1" applyFill="1" applyBorder="1" applyAlignment="1">
      <alignment horizontal="left" vertical="center" wrapText="1" indent="1"/>
    </xf>
    <xf numFmtId="43" fontId="23" fillId="12" borderId="23" xfId="1" applyFont="1" applyFill="1" applyBorder="1" applyAlignment="1"/>
    <xf numFmtId="43" fontId="20" fillId="2" borderId="30" xfId="1" applyFont="1" applyFill="1" applyBorder="1" applyAlignment="1">
      <alignment wrapText="1"/>
    </xf>
    <xf numFmtId="43" fontId="15" fillId="13" borderId="32" xfId="1" applyFont="1" applyFill="1" applyBorder="1" applyAlignment="1"/>
    <xf numFmtId="0" fontId="22" fillId="2" borderId="7" xfId="0" quotePrefix="1" applyFont="1" applyFill="1" applyBorder="1" applyAlignment="1">
      <alignment horizontal="center" vertical="center" wrapText="1"/>
    </xf>
    <xf numFmtId="43" fontId="24" fillId="2" borderId="8" xfId="1" applyFont="1" applyFill="1" applyBorder="1" applyAlignment="1"/>
    <xf numFmtId="0" fontId="21" fillId="12" borderId="14" xfId="0" applyFont="1" applyFill="1" applyBorder="1" applyAlignment="1">
      <alignment horizontal="left" vertical="center" wrapText="1"/>
    </xf>
    <xf numFmtId="0" fontId="15" fillId="12" borderId="15" xfId="0" applyFont="1" applyFill="1" applyBorder="1" applyAlignment="1">
      <alignment horizontal="center" vertical="center" wrapText="1"/>
    </xf>
    <xf numFmtId="43" fontId="0" fillId="7" borderId="1" xfId="1" applyFont="1" applyFill="1" applyBorder="1"/>
    <xf numFmtId="43" fontId="20" fillId="2" borderId="1" xfId="1" applyFont="1" applyFill="1" applyBorder="1" applyAlignment="1">
      <alignment horizontal="right"/>
    </xf>
    <xf numFmtId="43" fontId="0" fillId="2" borderId="1" xfId="1" applyFont="1" applyFill="1" applyBorder="1"/>
    <xf numFmtId="43" fontId="20" fillId="3" borderId="1" xfId="1" applyFont="1" applyFill="1" applyBorder="1" applyAlignment="1">
      <alignment horizontal="right"/>
    </xf>
    <xf numFmtId="43" fontId="20" fillId="2" borderId="49" xfId="1" applyFont="1" applyFill="1" applyBorder="1" applyAlignment="1">
      <alignment horizontal="right"/>
    </xf>
    <xf numFmtId="43" fontId="20" fillId="7" borderId="2" xfId="1" applyFont="1" applyFill="1" applyBorder="1" applyAlignment="1">
      <alignment horizontal="right"/>
    </xf>
    <xf numFmtId="0" fontId="20" fillId="2" borderId="25" xfId="0" applyFont="1" applyFill="1" applyBorder="1" applyAlignment="1">
      <alignment horizontal="left" vertical="top" wrapText="1"/>
    </xf>
    <xf numFmtId="43" fontId="20" fillId="2" borderId="2" xfId="1" applyFont="1" applyFill="1" applyBorder="1" applyAlignment="1">
      <alignment horizontal="right"/>
    </xf>
    <xf numFmtId="164" fontId="20" fillId="7" borderId="25" xfId="1" applyNumberFormat="1" applyFont="1" applyFill="1" applyBorder="1" applyAlignment="1">
      <alignment horizontal="left"/>
    </xf>
    <xf numFmtId="43" fontId="20" fillId="7" borderId="1" xfId="1" applyFont="1" applyFill="1" applyBorder="1" applyAlignment="1">
      <alignment horizontal="right"/>
    </xf>
    <xf numFmtId="43" fontId="14" fillId="7" borderId="1" xfId="1" applyFont="1" applyFill="1" applyBorder="1"/>
    <xf numFmtId="43" fontId="20" fillId="2" borderId="50" xfId="1" applyFont="1" applyFill="1" applyBorder="1" applyAlignment="1">
      <alignment horizontal="right"/>
    </xf>
    <xf numFmtId="0" fontId="9" fillId="2" borderId="25" xfId="0" quotePrefix="1" applyFont="1" applyFill="1" applyBorder="1" applyAlignment="1">
      <alignment horizontal="left" vertical="center"/>
    </xf>
    <xf numFmtId="0" fontId="9" fillId="7" borderId="25" xfId="0" quotePrefix="1" applyFont="1" applyFill="1" applyBorder="1" applyAlignment="1">
      <alignment horizontal="left" vertical="center"/>
    </xf>
    <xf numFmtId="0" fontId="9" fillId="7" borderId="3" xfId="0" quotePrefix="1" applyFont="1" applyFill="1" applyBorder="1" applyAlignment="1">
      <alignment horizontal="left" vertical="center"/>
    </xf>
    <xf numFmtId="43" fontId="20" fillId="6" borderId="31" xfId="1" applyFont="1" applyFill="1" applyBorder="1" applyAlignment="1">
      <alignment horizontal="center"/>
    </xf>
    <xf numFmtId="43" fontId="14" fillId="0" borderId="31" xfId="1" applyFont="1" applyBorder="1"/>
    <xf numFmtId="43" fontId="14" fillId="0" borderId="30" xfId="1" applyFont="1" applyBorder="1"/>
    <xf numFmtId="43" fontId="23" fillId="12" borderId="51" xfId="1" applyFont="1" applyFill="1" applyBorder="1" applyAlignment="1"/>
    <xf numFmtId="43" fontId="24" fillId="12" borderId="51" xfId="1" applyFont="1" applyFill="1" applyBorder="1" applyAlignment="1"/>
    <xf numFmtId="43" fontId="23" fillId="15" borderId="32" xfId="1" applyFont="1" applyFill="1" applyBorder="1" applyAlignment="1"/>
    <xf numFmtId="43" fontId="14" fillId="0" borderId="36" xfId="1" applyFont="1" applyBorder="1" applyAlignment="1"/>
    <xf numFmtId="43" fontId="21" fillId="10" borderId="18" xfId="1" applyFont="1" applyFill="1" applyBorder="1" applyAlignment="1"/>
    <xf numFmtId="43" fontId="21" fillId="12" borderId="26" xfId="1" applyFont="1" applyFill="1" applyBorder="1" applyAlignment="1">
      <alignment horizontal="right"/>
    </xf>
    <xf numFmtId="43" fontId="23" fillId="12" borderId="26" xfId="1" applyFont="1" applyFill="1" applyBorder="1" applyAlignment="1"/>
    <xf numFmtId="43" fontId="21" fillId="12" borderId="28" xfId="1" applyFont="1" applyFill="1" applyBorder="1" applyAlignment="1"/>
    <xf numFmtId="43" fontId="20" fillId="16" borderId="31" xfId="1" applyFont="1" applyFill="1" applyBorder="1" applyAlignment="1"/>
    <xf numFmtId="43" fontId="15" fillId="13" borderId="18" xfId="1" applyFont="1" applyFill="1" applyBorder="1" applyAlignment="1"/>
    <xf numFmtId="43" fontId="1" fillId="2" borderId="0" xfId="1" applyFont="1" applyFill="1" applyBorder="1"/>
    <xf numFmtId="43" fontId="16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37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3" fillId="12" borderId="44" xfId="0" quotePrefix="1" applyFont="1" applyFill="1" applyBorder="1" applyAlignment="1">
      <alignment horizontal="center" vertical="center"/>
    </xf>
    <xf numFmtId="0" fontId="23" fillId="12" borderId="2" xfId="0" quotePrefix="1" applyFont="1" applyFill="1" applyBorder="1" applyAlignment="1">
      <alignment horizontal="center" vertical="center"/>
    </xf>
    <xf numFmtId="0" fontId="23" fillId="12" borderId="4" xfId="0" quotePrefix="1" applyFont="1" applyFill="1" applyBorder="1" applyAlignment="1">
      <alignment horizontal="center" vertical="center"/>
    </xf>
    <xf numFmtId="0" fontId="24" fillId="2" borderId="44" xfId="0" quotePrefix="1" applyFont="1" applyFill="1" applyBorder="1" applyAlignment="1">
      <alignment horizontal="center" vertical="center"/>
    </xf>
    <xf numFmtId="0" fontId="24" fillId="2" borderId="2" xfId="0" quotePrefix="1" applyFont="1" applyFill="1" applyBorder="1" applyAlignment="1">
      <alignment horizontal="center" vertical="center"/>
    </xf>
    <xf numFmtId="0" fontId="24" fillId="2" borderId="4" xfId="0" quotePrefix="1" applyFont="1" applyFill="1" applyBorder="1" applyAlignment="1">
      <alignment horizontal="center" vertical="center"/>
    </xf>
    <xf numFmtId="0" fontId="23" fillId="2" borderId="47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4" fillId="3" borderId="44" xfId="0" applyFont="1" applyFill="1" applyBorder="1" applyAlignment="1">
      <alignment horizontal="left" vertical="center" wrapText="1" indent="1"/>
    </xf>
    <xf numFmtId="0" fontId="24" fillId="3" borderId="2" xfId="0" applyFont="1" applyFill="1" applyBorder="1" applyAlignment="1">
      <alignment horizontal="left" vertical="center" wrapText="1" indent="1"/>
    </xf>
    <xf numFmtId="0" fontId="24" fillId="3" borderId="4" xfId="0" applyFont="1" applyFill="1" applyBorder="1" applyAlignment="1">
      <alignment horizontal="left" vertical="center" wrapText="1" indent="1"/>
    </xf>
    <xf numFmtId="0" fontId="20" fillId="3" borderId="44" xfId="0" applyFont="1" applyFill="1" applyBorder="1" applyAlignment="1">
      <alignment horizontal="left" vertical="center" wrapText="1" indent="1"/>
    </xf>
    <xf numFmtId="0" fontId="20" fillId="3" borderId="2" xfId="0" applyFont="1" applyFill="1" applyBorder="1" applyAlignment="1">
      <alignment horizontal="left" vertical="center" wrapText="1" indent="1"/>
    </xf>
    <xf numFmtId="0" fontId="20" fillId="3" borderId="4" xfId="0" applyFont="1" applyFill="1" applyBorder="1" applyAlignment="1">
      <alignment horizontal="left" vertical="center" wrapText="1" indent="1"/>
    </xf>
    <xf numFmtId="0" fontId="23" fillId="12" borderId="44" xfId="0" applyFont="1" applyFill="1" applyBorder="1" applyAlignment="1">
      <alignment horizontal="left" vertical="center" wrapText="1"/>
    </xf>
    <xf numFmtId="0" fontId="23" fillId="12" borderId="2" xfId="0" applyFont="1" applyFill="1" applyBorder="1" applyAlignment="1">
      <alignment horizontal="left" vertical="center" wrapText="1"/>
    </xf>
    <xf numFmtId="0" fontId="23" fillId="12" borderId="4" xfId="0" applyFont="1" applyFill="1" applyBorder="1" applyAlignment="1">
      <alignment horizontal="left" vertical="center" wrapText="1"/>
    </xf>
    <xf numFmtId="0" fontId="22" fillId="6" borderId="44" xfId="0" applyFont="1" applyFill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center" wrapText="1"/>
    </xf>
    <xf numFmtId="0" fontId="22" fillId="6" borderId="4" xfId="0" applyFont="1" applyFill="1" applyBorder="1" applyAlignment="1">
      <alignment horizontal="left" vertical="center" wrapText="1"/>
    </xf>
    <xf numFmtId="0" fontId="20" fillId="12" borderId="44" xfId="0" applyFont="1" applyFill="1" applyBorder="1" applyAlignment="1">
      <alignment horizontal="center" vertical="center" wrapText="1"/>
    </xf>
    <xf numFmtId="0" fontId="20" fillId="12" borderId="2" xfId="0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0" fontId="21" fillId="12" borderId="17" xfId="0" applyFont="1" applyFill="1" applyBorder="1" applyAlignment="1">
      <alignment horizontal="left" vertical="center" wrapText="1"/>
    </xf>
    <xf numFmtId="0" fontId="21" fillId="12" borderId="15" xfId="0" applyFont="1" applyFill="1" applyBorder="1" applyAlignment="1">
      <alignment horizontal="left" vertical="center" wrapText="1"/>
    </xf>
    <xf numFmtId="0" fontId="21" fillId="4" borderId="43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21" fillId="12" borderId="44" xfId="0" applyFont="1" applyFill="1" applyBorder="1" applyAlignment="1">
      <alignment horizontal="left" vertical="center" wrapText="1"/>
    </xf>
    <xf numFmtId="0" fontId="21" fillId="12" borderId="2" xfId="0" applyFont="1" applyFill="1" applyBorder="1" applyAlignment="1">
      <alignment horizontal="left" vertical="center" wrapText="1"/>
    </xf>
    <xf numFmtId="0" fontId="21" fillId="12" borderId="4" xfId="0" applyFont="1" applyFill="1" applyBorder="1" applyAlignment="1">
      <alignment horizontal="left" vertical="center" wrapText="1"/>
    </xf>
    <xf numFmtId="0" fontId="25" fillId="6" borderId="47" xfId="0" applyFont="1" applyFill="1" applyBorder="1" applyAlignment="1">
      <alignment horizontal="left" vertical="center" wrapText="1"/>
    </xf>
    <xf numFmtId="0" fontId="25" fillId="6" borderId="5" xfId="0" applyFont="1" applyFill="1" applyBorder="1" applyAlignment="1">
      <alignment horizontal="left" vertical="center" wrapText="1"/>
    </xf>
    <xf numFmtId="0" fontId="25" fillId="6" borderId="10" xfId="0" applyFont="1" applyFill="1" applyBorder="1" applyAlignment="1">
      <alignment horizontal="left" vertical="center" wrapText="1"/>
    </xf>
    <xf numFmtId="0" fontId="20" fillId="7" borderId="44" xfId="0" applyFont="1" applyFill="1" applyBorder="1" applyAlignment="1">
      <alignment horizontal="left" vertical="center" wrapText="1"/>
    </xf>
    <xf numFmtId="0" fontId="20" fillId="7" borderId="2" xfId="0" applyFont="1" applyFill="1" applyBorder="1" applyAlignment="1">
      <alignment horizontal="left" vertical="center" wrapText="1"/>
    </xf>
    <xf numFmtId="0" fontId="20" fillId="7" borderId="4" xfId="0" applyFont="1" applyFill="1" applyBorder="1" applyAlignment="1">
      <alignment horizontal="left" vertical="center" wrapText="1"/>
    </xf>
    <xf numFmtId="0" fontId="21" fillId="12" borderId="43" xfId="0" applyFont="1" applyFill="1" applyBorder="1" applyAlignment="1">
      <alignment horizontal="center" vertical="center" wrapText="1"/>
    </xf>
    <xf numFmtId="0" fontId="21" fillId="12" borderId="42" xfId="0" applyFont="1" applyFill="1" applyBorder="1" applyAlignment="1">
      <alignment horizontal="center" vertical="center" wrapText="1"/>
    </xf>
    <xf numFmtId="0" fontId="21" fillId="12" borderId="23" xfId="0" applyFont="1" applyFill="1" applyBorder="1" applyAlignment="1">
      <alignment horizontal="center" vertical="center" wrapText="1"/>
    </xf>
    <xf numFmtId="0" fontId="24" fillId="7" borderId="44" xfId="0" quotePrefix="1" applyFont="1" applyFill="1" applyBorder="1" applyAlignment="1">
      <alignment horizontal="center" vertical="center"/>
    </xf>
    <xf numFmtId="0" fontId="24" fillId="7" borderId="2" xfId="0" quotePrefix="1" applyFont="1" applyFill="1" applyBorder="1" applyAlignment="1">
      <alignment horizontal="center" vertical="center"/>
    </xf>
    <xf numFmtId="0" fontId="24" fillId="7" borderId="4" xfId="0" quotePrefix="1" applyFont="1" applyFill="1" applyBorder="1" applyAlignment="1">
      <alignment horizontal="center" vertical="center"/>
    </xf>
    <xf numFmtId="0" fontId="21" fillId="12" borderId="44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center" vertical="center" wrapText="1"/>
    </xf>
    <xf numFmtId="0" fontId="24" fillId="2" borderId="45" xfId="0" quotePrefix="1" applyFont="1" applyFill="1" applyBorder="1" applyAlignment="1">
      <alignment horizontal="center" vertical="center"/>
    </xf>
    <xf numFmtId="0" fontId="24" fillId="2" borderId="11" xfId="0" quotePrefix="1" applyFont="1" applyFill="1" applyBorder="1" applyAlignment="1">
      <alignment horizontal="center" vertical="center"/>
    </xf>
    <xf numFmtId="0" fontId="24" fillId="2" borderId="8" xfId="0" quotePrefix="1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3" fillId="15" borderId="13" xfId="0" applyFont="1" applyFill="1" applyBorder="1" applyAlignment="1">
      <alignment horizontal="center" vertical="center" wrapText="1"/>
    </xf>
    <xf numFmtId="0" fontId="23" fillId="15" borderId="14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 wrapText="1"/>
    </xf>
    <xf numFmtId="0" fontId="21" fillId="10" borderId="13" xfId="0" applyFont="1" applyFill="1" applyBorder="1" applyAlignment="1">
      <alignment horizontal="center" vertical="center" wrapText="1"/>
    </xf>
    <xf numFmtId="0" fontId="21" fillId="10" borderId="14" xfId="0" applyFont="1" applyFill="1" applyBorder="1" applyAlignment="1">
      <alignment horizontal="center" vertical="center" wrapText="1"/>
    </xf>
    <xf numFmtId="0" fontId="20" fillId="5" borderId="44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horizontal="left" vertical="center" wrapText="1"/>
    </xf>
    <xf numFmtId="0" fontId="25" fillId="6" borderId="44" xfId="0" applyFont="1" applyFill="1" applyBorder="1" applyAlignment="1">
      <alignment horizontal="left" vertical="center" wrapText="1"/>
    </xf>
    <xf numFmtId="0" fontId="25" fillId="6" borderId="2" xfId="0" applyFont="1" applyFill="1" applyBorder="1" applyAlignment="1">
      <alignment horizontal="left" vertical="center" wrapText="1"/>
    </xf>
    <xf numFmtId="0" fontId="25" fillId="6" borderId="4" xfId="0" applyFont="1" applyFill="1" applyBorder="1" applyAlignment="1">
      <alignment horizontal="left" vertical="center" wrapText="1"/>
    </xf>
    <xf numFmtId="0" fontId="20" fillId="7" borderId="44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0" fillId="0" borderId="4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7" borderId="44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7" borderId="4" xfId="0" applyFont="1" applyFill="1" applyBorder="1" applyAlignment="1">
      <alignment horizontal="center"/>
    </xf>
    <xf numFmtId="0" fontId="23" fillId="13" borderId="12" xfId="0" quotePrefix="1" applyFont="1" applyFill="1" applyBorder="1" applyAlignment="1">
      <alignment horizontal="center" vertical="center"/>
    </xf>
    <xf numFmtId="0" fontId="23" fillId="13" borderId="13" xfId="0" quotePrefix="1" applyFont="1" applyFill="1" applyBorder="1" applyAlignment="1">
      <alignment horizontal="center" vertical="center"/>
    </xf>
    <xf numFmtId="0" fontId="23" fillId="13" borderId="14" xfId="0" quotePrefix="1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" fillId="12" borderId="12" xfId="0" applyFont="1" applyFill="1" applyBorder="1" applyAlignment="1">
      <alignment horizontal="center"/>
    </xf>
    <xf numFmtId="0" fontId="1" fillId="12" borderId="13" xfId="0" applyFont="1" applyFill="1" applyBorder="1" applyAlignment="1">
      <alignment horizontal="center"/>
    </xf>
    <xf numFmtId="0" fontId="1" fillId="12" borderId="14" xfId="0" applyFont="1" applyFill="1" applyBorder="1" applyAlignment="1">
      <alignment horizontal="center"/>
    </xf>
    <xf numFmtId="0" fontId="21" fillId="13" borderId="12" xfId="0" applyFont="1" applyFill="1" applyBorder="1" applyAlignment="1">
      <alignment horizontal="center" vertical="center" wrapText="1"/>
    </xf>
    <xf numFmtId="0" fontId="21" fillId="13" borderId="13" xfId="0" applyFont="1" applyFill="1" applyBorder="1" applyAlignment="1">
      <alignment horizontal="center" vertical="center" wrapText="1"/>
    </xf>
    <xf numFmtId="0" fontId="21" fillId="13" borderId="14" xfId="0" applyFont="1" applyFill="1" applyBorder="1" applyAlignment="1">
      <alignment horizontal="center" vertical="center" wrapText="1"/>
    </xf>
    <xf numFmtId="0" fontId="23" fillId="12" borderId="12" xfId="0" quotePrefix="1" applyFont="1" applyFill="1" applyBorder="1" applyAlignment="1">
      <alignment horizontal="center" vertical="center"/>
    </xf>
    <xf numFmtId="0" fontId="23" fillId="12" borderId="13" xfId="0" quotePrefix="1" applyFont="1" applyFill="1" applyBorder="1" applyAlignment="1">
      <alignment horizontal="center" vertical="center"/>
    </xf>
    <xf numFmtId="0" fontId="23" fillId="12" borderId="14" xfId="0" quotePrefix="1" applyFont="1" applyFill="1" applyBorder="1" applyAlignment="1">
      <alignment horizontal="center" vertical="center"/>
    </xf>
    <xf numFmtId="43" fontId="20" fillId="7" borderId="44" xfId="1" applyFont="1" applyFill="1" applyBorder="1" applyAlignment="1">
      <alignment horizontal="center"/>
    </xf>
    <xf numFmtId="43" fontId="20" fillId="7" borderId="2" xfId="1" applyFont="1" applyFill="1" applyBorder="1" applyAlignment="1">
      <alignment horizontal="center"/>
    </xf>
    <xf numFmtId="43" fontId="20" fillId="7" borderId="4" xfId="1" applyFont="1" applyFill="1" applyBorder="1" applyAlignment="1">
      <alignment horizontal="center"/>
    </xf>
    <xf numFmtId="0" fontId="21" fillId="12" borderId="12" xfId="0" applyFont="1" applyFill="1" applyBorder="1" applyAlignment="1">
      <alignment horizontal="left" vertical="center" wrapText="1"/>
    </xf>
    <xf numFmtId="0" fontId="21" fillId="12" borderId="13" xfId="0" applyFont="1" applyFill="1" applyBorder="1" applyAlignment="1">
      <alignment horizontal="left" vertical="center" wrapText="1"/>
    </xf>
    <xf numFmtId="0" fontId="21" fillId="12" borderId="14" xfId="0" applyFont="1" applyFill="1" applyBorder="1" applyAlignment="1">
      <alignment horizontal="left" vertical="center" wrapText="1"/>
    </xf>
    <xf numFmtId="0" fontId="24" fillId="2" borderId="25" xfId="0" quotePrefix="1" applyFont="1" applyFill="1" applyBorder="1" applyAlignment="1">
      <alignment horizontal="center" vertical="center"/>
    </xf>
    <xf numFmtId="0" fontId="24" fillId="2" borderId="3" xfId="0" quotePrefix="1" applyFont="1" applyFill="1" applyBorder="1" applyAlignment="1">
      <alignment horizontal="center" vertical="center"/>
    </xf>
    <xf numFmtId="0" fontId="1" fillId="12" borderId="25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25" fillId="7" borderId="44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20" fillId="16" borderId="27" xfId="0" applyFont="1" applyFill="1" applyBorder="1" applyAlignment="1">
      <alignment horizontal="left" vertical="center" wrapText="1" indent="1"/>
    </xf>
    <xf numFmtId="0" fontId="20" fillId="16" borderId="9" xfId="0" applyFont="1" applyFill="1" applyBorder="1" applyAlignment="1">
      <alignment horizontal="left" vertical="center" wrapText="1" indent="1"/>
    </xf>
    <xf numFmtId="0" fontId="24" fillId="7" borderId="25" xfId="0" quotePrefix="1" applyFont="1" applyFill="1" applyBorder="1" applyAlignment="1">
      <alignment horizontal="center" vertical="center"/>
    </xf>
    <xf numFmtId="0" fontId="24" fillId="7" borderId="3" xfId="0" quotePrefix="1" applyFont="1" applyFill="1" applyBorder="1" applyAlignment="1">
      <alignment horizontal="center" vertical="center"/>
    </xf>
    <xf numFmtId="0" fontId="21" fillId="12" borderId="47" xfId="0" applyFont="1" applyFill="1" applyBorder="1" applyAlignment="1">
      <alignment horizontal="left" vertical="center" wrapText="1"/>
    </xf>
    <xf numFmtId="0" fontId="21" fillId="12" borderId="5" xfId="0" applyFont="1" applyFill="1" applyBorder="1" applyAlignment="1">
      <alignment horizontal="left" vertical="center" wrapText="1"/>
    </xf>
    <xf numFmtId="0" fontId="21" fillId="12" borderId="10" xfId="0" applyFont="1" applyFill="1" applyBorder="1" applyAlignment="1">
      <alignment horizontal="left" vertical="center" wrapText="1"/>
    </xf>
    <xf numFmtId="0" fontId="24" fillId="2" borderId="29" xfId="0" quotePrefix="1" applyFont="1" applyFill="1" applyBorder="1" applyAlignment="1">
      <alignment horizontal="center" vertical="center"/>
    </xf>
    <xf numFmtId="0" fontId="24" fillId="2" borderId="7" xfId="0" quotePrefix="1" applyFont="1" applyFill="1" applyBorder="1" applyAlignment="1">
      <alignment horizontal="center" vertical="center"/>
    </xf>
    <xf numFmtId="0" fontId="23" fillId="12" borderId="43" xfId="0" applyFont="1" applyFill="1" applyBorder="1" applyAlignment="1">
      <alignment horizontal="center" vertical="center" wrapText="1"/>
    </xf>
    <xf numFmtId="0" fontId="23" fillId="12" borderId="42" xfId="0" applyFont="1" applyFill="1" applyBorder="1" applyAlignment="1">
      <alignment horizontal="center" vertical="center" wrapText="1"/>
    </xf>
    <xf numFmtId="0" fontId="23" fillId="12" borderId="23" xfId="0" applyFont="1" applyFill="1" applyBorder="1" applyAlignment="1">
      <alignment horizontal="center" vertical="center" wrapText="1"/>
    </xf>
    <xf numFmtId="0" fontId="24" fillId="2" borderId="38" xfId="0" quotePrefix="1" applyFont="1" applyFill="1" applyBorder="1" applyAlignment="1">
      <alignment horizontal="center" vertical="center"/>
    </xf>
    <xf numFmtId="0" fontId="24" fillId="2" borderId="40" xfId="0" quotePrefix="1" applyFont="1" applyFill="1" applyBorder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FFCC99"/>
      <color rgb="FFFF505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esktop/Plan%202025.-2027.%20-%204.razina%20rad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 - EUR"/>
      <sheetName val=" Račun prihoda i rashoda"/>
      <sheetName val="Račun prihoda i rashoda izvori"/>
      <sheetName val="POSEBNI DIO"/>
      <sheetName val="List2"/>
    </sheetNames>
    <sheetDataSet>
      <sheetData sheetId="0"/>
      <sheetData sheetId="1"/>
      <sheetData sheetId="2"/>
      <sheetData sheetId="3">
        <row r="58">
          <cell r="G58">
            <v>0</v>
          </cell>
        </row>
        <row r="173">
          <cell r="G173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opLeftCell="A13" workbookViewId="0">
      <selection activeCell="H15" sqref="H15"/>
    </sheetView>
  </sheetViews>
  <sheetFormatPr defaultRowHeight="15" x14ac:dyDescent="0.25"/>
  <cols>
    <col min="5" max="10" width="25.28515625" customWidth="1"/>
  </cols>
  <sheetData>
    <row r="1" spans="1:12" ht="42" customHeight="1" x14ac:dyDescent="0.25">
      <c r="A1" s="678" t="s">
        <v>186</v>
      </c>
      <c r="B1" s="678"/>
      <c r="C1" s="678"/>
      <c r="D1" s="678"/>
      <c r="E1" s="678"/>
      <c r="F1" s="678"/>
      <c r="G1" s="678"/>
      <c r="H1" s="678"/>
      <c r="I1" s="678"/>
      <c r="J1" s="678"/>
    </row>
    <row r="2" spans="1:12" ht="6.75" customHeight="1" x14ac:dyDescent="0.25">
      <c r="A2" s="506"/>
      <c r="B2" s="506"/>
      <c r="C2" s="506"/>
      <c r="D2" s="506"/>
      <c r="E2" s="506"/>
      <c r="F2" s="506"/>
      <c r="G2" s="506"/>
      <c r="H2" s="506"/>
      <c r="I2" s="506"/>
      <c r="J2" s="506"/>
    </row>
    <row r="3" spans="1:12" ht="18" customHeight="1" x14ac:dyDescent="0.25">
      <c r="A3" s="698" t="s">
        <v>190</v>
      </c>
      <c r="B3" s="698"/>
      <c r="C3" s="698"/>
      <c r="D3" s="698"/>
      <c r="E3" s="698"/>
      <c r="F3" s="698"/>
      <c r="G3" s="698"/>
      <c r="H3" s="698"/>
      <c r="I3" s="698"/>
      <c r="J3" s="698"/>
    </row>
    <row r="4" spans="1:12" ht="7.5" customHeight="1" x14ac:dyDescent="0.25">
      <c r="A4" s="616"/>
      <c r="B4" s="616"/>
      <c r="C4" s="616"/>
      <c r="D4" s="616"/>
      <c r="E4" s="616"/>
      <c r="F4" s="616"/>
      <c r="G4" s="616"/>
      <c r="H4" s="616"/>
      <c r="I4" s="616"/>
      <c r="J4" s="616"/>
    </row>
    <row r="5" spans="1:12" ht="15.75" x14ac:dyDescent="0.25">
      <c r="A5" s="678" t="s">
        <v>33</v>
      </c>
      <c r="B5" s="678"/>
      <c r="C5" s="678"/>
      <c r="D5" s="678"/>
      <c r="E5" s="678"/>
      <c r="F5" s="678"/>
      <c r="G5" s="678"/>
      <c r="H5" s="678"/>
      <c r="I5" s="695"/>
      <c r="J5" s="695"/>
    </row>
    <row r="6" spans="1:12" ht="18" x14ac:dyDescent="0.25">
      <c r="A6" s="5"/>
      <c r="B6" s="5"/>
      <c r="C6" s="5"/>
      <c r="D6" s="5"/>
      <c r="E6" s="5"/>
      <c r="F6" s="5"/>
      <c r="G6" s="5"/>
      <c r="H6" s="5"/>
      <c r="I6" s="6"/>
      <c r="J6" s="6"/>
    </row>
    <row r="7" spans="1:12" ht="18" customHeight="1" x14ac:dyDescent="0.25">
      <c r="A7" s="678" t="s">
        <v>39</v>
      </c>
      <c r="B7" s="679"/>
      <c r="C7" s="679"/>
      <c r="D7" s="679"/>
      <c r="E7" s="679"/>
      <c r="F7" s="679"/>
      <c r="G7" s="679"/>
      <c r="H7" s="679"/>
      <c r="I7" s="679"/>
      <c r="J7" s="679"/>
    </row>
    <row r="8" spans="1:12" ht="18" x14ac:dyDescent="0.25">
      <c r="A8" s="1"/>
      <c r="B8" s="2"/>
      <c r="C8" s="2"/>
      <c r="D8" s="2"/>
      <c r="E8" s="7"/>
      <c r="F8" s="8"/>
      <c r="G8" s="8"/>
      <c r="H8" s="8"/>
      <c r="I8" s="8"/>
      <c r="J8" s="36" t="s">
        <v>115</v>
      </c>
    </row>
    <row r="9" spans="1:12" ht="25.5" x14ac:dyDescent="0.25">
      <c r="A9" s="25"/>
      <c r="B9" s="26"/>
      <c r="C9" s="26"/>
      <c r="D9" s="27"/>
      <c r="E9" s="28"/>
      <c r="F9" s="4" t="s">
        <v>177</v>
      </c>
      <c r="G9" s="4" t="s">
        <v>178</v>
      </c>
      <c r="H9" s="4" t="s">
        <v>175</v>
      </c>
      <c r="I9" s="4" t="s">
        <v>134</v>
      </c>
      <c r="J9" s="4" t="s">
        <v>176</v>
      </c>
    </row>
    <row r="10" spans="1:12" x14ac:dyDescent="0.25">
      <c r="A10" s="696" t="s">
        <v>0</v>
      </c>
      <c r="B10" s="692"/>
      <c r="C10" s="692"/>
      <c r="D10" s="692"/>
      <c r="E10" s="697"/>
      <c r="F10" s="29">
        <f>SUM(F11:F12)</f>
        <v>1481564.5200000003</v>
      </c>
      <c r="G10" s="29">
        <f t="shared" ref="G10:J10" si="0">SUM(G11:G12)</f>
        <v>1688721.5</v>
      </c>
      <c r="H10" s="29">
        <f t="shared" si="0"/>
        <v>2033444.72</v>
      </c>
      <c r="I10" s="29">
        <f t="shared" si="0"/>
        <v>2071715.1799999997</v>
      </c>
      <c r="J10" s="29">
        <f t="shared" si="0"/>
        <v>2120899.5300000003</v>
      </c>
    </row>
    <row r="11" spans="1:12" x14ac:dyDescent="0.25">
      <c r="A11" s="688" t="s">
        <v>1</v>
      </c>
      <c r="B11" s="681"/>
      <c r="C11" s="681"/>
      <c r="D11" s="681"/>
      <c r="E11" s="694"/>
      <c r="F11" s="30">
        <f>' Račun prihoda i rashoda'!F13</f>
        <v>1481564.5200000003</v>
      </c>
      <c r="G11" s="30">
        <f>' Račun prihoda i rashoda'!G13</f>
        <v>1688721.5</v>
      </c>
      <c r="H11" s="30">
        <f>' Račun prihoda i rashoda'!H13</f>
        <v>2033444.72</v>
      </c>
      <c r="I11" s="30">
        <f>' Račun prihoda i rashoda'!I13</f>
        <v>2071715.1799999997</v>
      </c>
      <c r="J11" s="30">
        <f>' Račun prihoda i rashoda'!J13</f>
        <v>2120899.5300000003</v>
      </c>
    </row>
    <row r="12" spans="1:12" x14ac:dyDescent="0.25">
      <c r="A12" s="693" t="s">
        <v>2</v>
      </c>
      <c r="B12" s="694"/>
      <c r="C12" s="694"/>
      <c r="D12" s="694"/>
      <c r="E12" s="694"/>
      <c r="F12" s="30">
        <v>0</v>
      </c>
      <c r="G12" s="30">
        <v>0</v>
      </c>
      <c r="H12" s="30">
        <v>0</v>
      </c>
      <c r="I12" s="30">
        <v>0</v>
      </c>
      <c r="J12" s="30">
        <v>0</v>
      </c>
    </row>
    <row r="13" spans="1:12" x14ac:dyDescent="0.25">
      <c r="A13" s="37" t="s">
        <v>3</v>
      </c>
      <c r="B13" s="38"/>
      <c r="C13" s="38"/>
      <c r="D13" s="38"/>
      <c r="E13" s="38"/>
      <c r="F13" s="29">
        <f>SUM(F14:F15)</f>
        <v>1502517.02</v>
      </c>
      <c r="G13" s="29">
        <f t="shared" ref="G13:J13" si="1">SUM(G14:G15)</f>
        <v>1688721.5</v>
      </c>
      <c r="H13" s="29">
        <f t="shared" si="1"/>
        <v>2033444.7300000002</v>
      </c>
      <c r="I13" s="29">
        <f t="shared" si="1"/>
        <v>2071715.18</v>
      </c>
      <c r="J13" s="29">
        <f t="shared" si="1"/>
        <v>2120899.5299999998</v>
      </c>
    </row>
    <row r="14" spans="1:12" x14ac:dyDescent="0.25">
      <c r="A14" s="680" t="s">
        <v>4</v>
      </c>
      <c r="B14" s="681"/>
      <c r="C14" s="681"/>
      <c r="D14" s="681"/>
      <c r="E14" s="681"/>
      <c r="F14" s="30">
        <f>' Račun prihoda i rashoda'!F49</f>
        <v>1467997.71</v>
      </c>
      <c r="G14" s="30">
        <f>' Račun prihoda i rashoda'!G49</f>
        <v>1657806.08</v>
      </c>
      <c r="H14" s="30">
        <f>' Račun prihoda i rashoda'!H49</f>
        <v>2008076.2600000002</v>
      </c>
      <c r="I14" s="30">
        <f>' Račun prihoda i rashoda'!I49</f>
        <v>2050253.3699999999</v>
      </c>
      <c r="J14" s="31">
        <f>' Račun prihoda i rashoda'!J49</f>
        <v>2099437.7199999997</v>
      </c>
    </row>
    <row r="15" spans="1:12" x14ac:dyDescent="0.25">
      <c r="A15" s="693" t="s">
        <v>5</v>
      </c>
      <c r="B15" s="694"/>
      <c r="C15" s="694"/>
      <c r="D15" s="694"/>
      <c r="E15" s="694"/>
      <c r="F15" s="30">
        <f>' Račun prihoda i rashoda'!F173</f>
        <v>34519.31</v>
      </c>
      <c r="G15" s="30">
        <f>' Račun prihoda i rashoda'!G173</f>
        <v>30915.42</v>
      </c>
      <c r="H15" s="30">
        <f>'Račun prihoda i rashoda izvori'!E194</f>
        <v>25368.47</v>
      </c>
      <c r="I15" s="30">
        <f>' Račun prihoda i rashoda'!I173</f>
        <v>21461.809999999998</v>
      </c>
      <c r="J15" s="31">
        <f>' Račun prihoda i rashoda'!J173</f>
        <v>21461.809999999998</v>
      </c>
    </row>
    <row r="16" spans="1:12" x14ac:dyDescent="0.25">
      <c r="A16" s="691" t="s">
        <v>6</v>
      </c>
      <c r="B16" s="692"/>
      <c r="C16" s="692"/>
      <c r="D16" s="692"/>
      <c r="E16" s="692"/>
      <c r="F16" s="29">
        <f>SUM(F10-F13)</f>
        <v>-20952.499999999767</v>
      </c>
      <c r="G16" s="29">
        <f t="shared" ref="G16:J16" si="2">SUM(G10-G13)</f>
        <v>0</v>
      </c>
      <c r="H16" s="29">
        <f t="shared" si="2"/>
        <v>-1.0000000242143869E-2</v>
      </c>
      <c r="I16" s="29">
        <f t="shared" si="2"/>
        <v>-2.3283064365386963E-10</v>
      </c>
      <c r="J16" s="29">
        <f t="shared" si="2"/>
        <v>4.6566128730773926E-10</v>
      </c>
      <c r="L16" s="51"/>
    </row>
    <row r="17" spans="1:10" ht="18" x14ac:dyDescent="0.25">
      <c r="A17" s="5"/>
      <c r="B17" s="9"/>
      <c r="C17" s="9"/>
      <c r="D17" s="9"/>
      <c r="E17" s="9"/>
      <c r="F17" s="9"/>
      <c r="G17" s="9"/>
      <c r="H17" s="3"/>
      <c r="I17" s="3"/>
      <c r="J17" s="3"/>
    </row>
    <row r="18" spans="1:10" ht="18" customHeight="1" x14ac:dyDescent="0.25">
      <c r="A18" s="678" t="s">
        <v>40</v>
      </c>
      <c r="B18" s="679"/>
      <c r="C18" s="679"/>
      <c r="D18" s="679"/>
      <c r="E18" s="679"/>
      <c r="F18" s="679"/>
      <c r="G18" s="679"/>
      <c r="H18" s="679"/>
      <c r="I18" s="679"/>
      <c r="J18" s="679"/>
    </row>
    <row r="19" spans="1:10" ht="18" x14ac:dyDescent="0.25">
      <c r="A19" s="5"/>
      <c r="B19" s="9"/>
      <c r="C19" s="9"/>
      <c r="D19" s="9"/>
      <c r="E19" s="9"/>
      <c r="F19" s="9"/>
      <c r="G19" s="9"/>
      <c r="H19" s="3"/>
      <c r="I19" s="3"/>
      <c r="J19" s="3"/>
    </row>
    <row r="20" spans="1:10" ht="25.5" x14ac:dyDescent="0.25">
      <c r="A20" s="25"/>
      <c r="B20" s="26"/>
      <c r="C20" s="26"/>
      <c r="D20" s="27"/>
      <c r="E20" s="28"/>
      <c r="F20" s="4" t="s">
        <v>177</v>
      </c>
      <c r="G20" s="4" t="s">
        <v>178</v>
      </c>
      <c r="H20" s="4" t="s">
        <v>175</v>
      </c>
      <c r="I20" s="4" t="s">
        <v>134</v>
      </c>
      <c r="J20" s="4" t="s">
        <v>176</v>
      </c>
    </row>
    <row r="21" spans="1:10" ht="15.75" customHeight="1" x14ac:dyDescent="0.25">
      <c r="A21" s="688" t="s">
        <v>8</v>
      </c>
      <c r="B21" s="689"/>
      <c r="C21" s="689"/>
      <c r="D21" s="689"/>
      <c r="E21" s="690"/>
      <c r="F21" s="30"/>
      <c r="G21" s="30"/>
      <c r="H21" s="30"/>
      <c r="I21" s="30"/>
      <c r="J21" s="30"/>
    </row>
    <row r="22" spans="1:10" x14ac:dyDescent="0.25">
      <c r="A22" s="688" t="s">
        <v>9</v>
      </c>
      <c r="B22" s="681"/>
      <c r="C22" s="681"/>
      <c r="D22" s="681"/>
      <c r="E22" s="681"/>
      <c r="F22" s="30"/>
      <c r="G22" s="30"/>
      <c r="H22" s="30"/>
      <c r="I22" s="30"/>
      <c r="J22" s="30"/>
    </row>
    <row r="23" spans="1:10" x14ac:dyDescent="0.25">
      <c r="A23" s="691" t="s">
        <v>10</v>
      </c>
      <c r="B23" s="692"/>
      <c r="C23" s="692"/>
      <c r="D23" s="692"/>
      <c r="E23" s="692"/>
      <c r="F23" s="29">
        <v>0</v>
      </c>
      <c r="G23" s="29">
        <v>0</v>
      </c>
      <c r="H23" s="29">
        <v>0</v>
      </c>
      <c r="I23" s="29">
        <v>0</v>
      </c>
      <c r="J23" s="29">
        <v>0</v>
      </c>
    </row>
    <row r="24" spans="1:10" ht="18" x14ac:dyDescent="0.25">
      <c r="A24" s="24"/>
      <c r="B24" s="9"/>
      <c r="C24" s="9"/>
      <c r="D24" s="9"/>
      <c r="E24" s="9"/>
      <c r="F24" s="9"/>
      <c r="G24" s="9"/>
      <c r="H24" s="3"/>
      <c r="I24" s="3"/>
      <c r="J24" s="3"/>
    </row>
    <row r="25" spans="1:10" ht="18" customHeight="1" x14ac:dyDescent="0.25">
      <c r="A25" s="678" t="s">
        <v>46</v>
      </c>
      <c r="B25" s="679"/>
      <c r="C25" s="679"/>
      <c r="D25" s="679"/>
      <c r="E25" s="679"/>
      <c r="F25" s="679"/>
      <c r="G25" s="679"/>
      <c r="H25" s="679"/>
      <c r="I25" s="679"/>
      <c r="J25" s="679"/>
    </row>
    <row r="26" spans="1:10" ht="18" x14ac:dyDescent="0.25">
      <c r="A26" s="24"/>
      <c r="B26" s="9"/>
      <c r="C26" s="9"/>
      <c r="D26" s="9"/>
      <c r="E26" s="9"/>
      <c r="F26" s="9"/>
      <c r="G26" s="9"/>
      <c r="H26" s="3"/>
      <c r="I26" s="3"/>
      <c r="J26" s="3"/>
    </row>
    <row r="27" spans="1:10" ht="25.5" x14ac:dyDescent="0.25">
      <c r="A27" s="25"/>
      <c r="B27" s="26"/>
      <c r="C27" s="26"/>
      <c r="D27" s="27"/>
      <c r="E27" s="28"/>
      <c r="F27" s="4" t="s">
        <v>177</v>
      </c>
      <c r="G27" s="4" t="s">
        <v>178</v>
      </c>
      <c r="H27" s="4" t="s">
        <v>175</v>
      </c>
      <c r="I27" s="4" t="s">
        <v>134</v>
      </c>
      <c r="J27" s="4" t="s">
        <v>176</v>
      </c>
    </row>
    <row r="28" spans="1:10" x14ac:dyDescent="0.25">
      <c r="A28" s="682" t="s">
        <v>41</v>
      </c>
      <c r="B28" s="683"/>
      <c r="C28" s="683"/>
      <c r="D28" s="683"/>
      <c r="E28" s="684"/>
      <c r="F28" s="33"/>
      <c r="G28" s="33"/>
      <c r="H28" s="33"/>
      <c r="I28" s="33"/>
      <c r="J28" s="34"/>
    </row>
    <row r="29" spans="1:10" ht="30" customHeight="1" x14ac:dyDescent="0.25">
      <c r="A29" s="685" t="s">
        <v>7</v>
      </c>
      <c r="B29" s="686"/>
      <c r="C29" s="686"/>
      <c r="D29" s="686"/>
      <c r="E29" s="687"/>
      <c r="F29" s="35"/>
      <c r="G29" s="35"/>
      <c r="H29" s="35"/>
      <c r="I29" s="35"/>
      <c r="J29" s="32"/>
    </row>
    <row r="32" spans="1:10" x14ac:dyDescent="0.25">
      <c r="A32" s="680" t="s">
        <v>11</v>
      </c>
      <c r="B32" s="681"/>
      <c r="C32" s="681"/>
      <c r="D32" s="681"/>
      <c r="E32" s="681"/>
      <c r="F32" s="30">
        <v>0</v>
      </c>
      <c r="G32" s="30">
        <v>0</v>
      </c>
      <c r="H32" s="30">
        <v>0</v>
      </c>
      <c r="I32" s="30">
        <v>0</v>
      </c>
      <c r="J32" s="30">
        <v>0</v>
      </c>
    </row>
    <row r="33" spans="1:10" ht="11.25" customHeight="1" x14ac:dyDescent="0.25">
      <c r="A33" s="19"/>
      <c r="B33" s="20"/>
      <c r="C33" s="20"/>
      <c r="D33" s="20"/>
      <c r="E33" s="20"/>
      <c r="F33" s="21"/>
      <c r="G33" s="21"/>
      <c r="H33" s="21"/>
      <c r="I33" s="21"/>
      <c r="J33" s="21"/>
    </row>
  </sheetData>
  <mergeCells count="18">
    <mergeCell ref="A1:J1"/>
    <mergeCell ref="A5:J5"/>
    <mergeCell ref="A10:E10"/>
    <mergeCell ref="A11:E11"/>
    <mergeCell ref="A12:E12"/>
    <mergeCell ref="A3:J3"/>
    <mergeCell ref="A15:E15"/>
    <mergeCell ref="A16:E16"/>
    <mergeCell ref="A14:E14"/>
    <mergeCell ref="A7:J7"/>
    <mergeCell ref="A18:J18"/>
    <mergeCell ref="A25:J25"/>
    <mergeCell ref="A32:E32"/>
    <mergeCell ref="A28:E28"/>
    <mergeCell ref="A29:E29"/>
    <mergeCell ref="A21:E21"/>
    <mergeCell ref="A22:E22"/>
    <mergeCell ref="A23:E23"/>
  </mergeCells>
  <pageMargins left="0.7" right="0.7" top="0.75" bottom="0.75" header="0.3" footer="0.3"/>
  <pageSetup paperSize="9" scale="63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"/>
  <sheetViews>
    <sheetView topLeftCell="A6" workbookViewId="0">
      <selection activeCell="H66" sqref="H66"/>
    </sheetView>
  </sheetViews>
  <sheetFormatPr defaultRowHeight="15" x14ac:dyDescent="0.25"/>
  <cols>
    <col min="1" max="1" width="5.85546875" customWidth="1"/>
    <col min="2" max="2" width="5" customWidth="1"/>
    <col min="3" max="3" width="4.42578125" customWidth="1"/>
    <col min="4" max="4" width="5.7109375" customWidth="1"/>
    <col min="5" max="5" width="24.5703125" customWidth="1"/>
    <col min="6" max="10" width="18.5703125" customWidth="1"/>
  </cols>
  <sheetData>
    <row r="1" spans="1:10" x14ac:dyDescent="0.25">
      <c r="A1" s="59" t="s">
        <v>132</v>
      </c>
      <c r="B1" s="58"/>
      <c r="C1" s="58"/>
      <c r="D1" s="58"/>
    </row>
    <row r="2" spans="1:10" ht="42" customHeight="1" x14ac:dyDescent="0.25">
      <c r="A2" s="678" t="s">
        <v>186</v>
      </c>
      <c r="B2" s="678"/>
      <c r="C2" s="678"/>
      <c r="D2" s="678"/>
      <c r="E2" s="678"/>
      <c r="F2" s="678"/>
      <c r="G2" s="678"/>
      <c r="H2" s="678"/>
      <c r="I2" s="678"/>
      <c r="J2" s="678"/>
    </row>
    <row r="3" spans="1:10" ht="9.75" customHeight="1" x14ac:dyDescent="0.25">
      <c r="A3" s="506"/>
      <c r="B3" s="506"/>
      <c r="C3" s="506"/>
      <c r="D3" s="506"/>
      <c r="E3" s="506"/>
      <c r="F3" s="506"/>
      <c r="G3" s="506"/>
      <c r="H3" s="506"/>
      <c r="I3" s="506"/>
      <c r="J3" s="506"/>
    </row>
    <row r="4" spans="1:10" ht="18" customHeight="1" x14ac:dyDescent="0.25">
      <c r="A4" s="698" t="s">
        <v>190</v>
      </c>
      <c r="B4" s="698"/>
      <c r="C4" s="698"/>
      <c r="D4" s="698"/>
      <c r="E4" s="698"/>
      <c r="F4" s="698"/>
      <c r="G4" s="698"/>
      <c r="H4" s="698"/>
      <c r="I4" s="698"/>
      <c r="J4" s="698"/>
    </row>
    <row r="5" spans="1:10" ht="9.75" customHeight="1" x14ac:dyDescent="0.25">
      <c r="A5" s="616"/>
      <c r="B5" s="616"/>
      <c r="C5" s="616"/>
      <c r="D5" s="616"/>
      <c r="E5" s="616"/>
      <c r="F5" s="616"/>
      <c r="G5" s="616"/>
      <c r="H5" s="616"/>
      <c r="I5" s="616"/>
      <c r="J5" s="616"/>
    </row>
    <row r="6" spans="1:10" ht="15.75" x14ac:dyDescent="0.25">
      <c r="A6" s="678" t="s">
        <v>33</v>
      </c>
      <c r="B6" s="678"/>
      <c r="C6" s="678"/>
      <c r="D6" s="678"/>
      <c r="E6" s="678"/>
      <c r="F6" s="678"/>
      <c r="G6" s="678"/>
      <c r="H6" s="678"/>
      <c r="I6" s="695"/>
      <c r="J6" s="695"/>
    </row>
    <row r="7" spans="1:10" ht="18" x14ac:dyDescent="0.25">
      <c r="A7" s="5"/>
      <c r="B7" s="5"/>
      <c r="C7" s="5"/>
      <c r="D7" s="5"/>
      <c r="E7" s="5"/>
      <c r="F7" s="5"/>
      <c r="G7" s="5"/>
      <c r="H7" s="5"/>
      <c r="I7" s="6"/>
      <c r="J7" s="6"/>
    </row>
    <row r="8" spans="1:10" ht="18" customHeight="1" x14ac:dyDescent="0.25">
      <c r="A8" s="678" t="s">
        <v>13</v>
      </c>
      <c r="B8" s="679"/>
      <c r="C8" s="679"/>
      <c r="D8" s="679"/>
      <c r="E8" s="679"/>
      <c r="F8" s="679"/>
      <c r="G8" s="679"/>
      <c r="H8" s="679"/>
      <c r="I8" s="679"/>
      <c r="J8" s="679"/>
    </row>
    <row r="9" spans="1:10" ht="18" x14ac:dyDescent="0.25">
      <c r="A9" s="5"/>
      <c r="B9" s="5"/>
      <c r="C9" s="5"/>
      <c r="D9" s="5"/>
      <c r="E9" s="5"/>
      <c r="F9" s="5"/>
      <c r="G9" s="5"/>
      <c r="H9" s="5"/>
      <c r="I9" s="6"/>
      <c r="J9" s="6"/>
    </row>
    <row r="10" spans="1:10" ht="15.75" x14ac:dyDescent="0.25">
      <c r="A10" s="678" t="s">
        <v>1</v>
      </c>
      <c r="B10" s="699"/>
      <c r="C10" s="699"/>
      <c r="D10" s="699"/>
      <c r="E10" s="699"/>
      <c r="F10" s="699"/>
      <c r="G10" s="699"/>
      <c r="H10" s="699"/>
      <c r="I10" s="699"/>
      <c r="J10" s="699"/>
    </row>
    <row r="11" spans="1:10" ht="18" x14ac:dyDescent="0.25">
      <c r="A11" s="5"/>
      <c r="B11" s="5"/>
      <c r="C11" s="5"/>
      <c r="D11" s="5"/>
      <c r="E11" s="57"/>
      <c r="F11" s="57"/>
      <c r="G11" s="57"/>
      <c r="H11" s="57"/>
      <c r="I11" s="56"/>
      <c r="J11" s="56"/>
    </row>
    <row r="12" spans="1:10" ht="26.25" thickBot="1" x14ac:dyDescent="0.3">
      <c r="A12" s="582" t="s">
        <v>14</v>
      </c>
      <c r="B12" s="583" t="s">
        <v>15</v>
      </c>
      <c r="C12" s="583" t="s">
        <v>16</v>
      </c>
      <c r="D12" s="583" t="s">
        <v>55</v>
      </c>
      <c r="E12" s="583" t="s">
        <v>12</v>
      </c>
      <c r="F12" s="583" t="s">
        <v>177</v>
      </c>
      <c r="G12" s="582" t="s">
        <v>178</v>
      </c>
      <c r="H12" s="582" t="s">
        <v>175</v>
      </c>
      <c r="I12" s="582" t="s">
        <v>134</v>
      </c>
      <c r="J12" s="582" t="s">
        <v>176</v>
      </c>
    </row>
    <row r="13" spans="1:10" ht="21.75" customHeight="1" thickBot="1" x14ac:dyDescent="0.3">
      <c r="A13" s="587">
        <v>6</v>
      </c>
      <c r="B13" s="588"/>
      <c r="C13" s="588"/>
      <c r="D13" s="588"/>
      <c r="E13" s="579" t="s">
        <v>17</v>
      </c>
      <c r="F13" s="580">
        <f>F14+F27+F31+F38+F35+F16</f>
        <v>1481564.5200000003</v>
      </c>
      <c r="G13" s="580">
        <f>G14+G27+G31+G38+G35</f>
        <v>1688721.5</v>
      </c>
      <c r="H13" s="580">
        <f>H14+H27+H31+H38+H35</f>
        <v>2033444.72</v>
      </c>
      <c r="I13" s="580">
        <f>I14+I27+I31+I35+I38</f>
        <v>2071715.1799999997</v>
      </c>
      <c r="J13" s="581">
        <f t="shared" ref="J13" si="0">J14+J27+J31+J35+J38</f>
        <v>2120899.5300000003</v>
      </c>
    </row>
    <row r="14" spans="1:10" ht="38.25" x14ac:dyDescent="0.25">
      <c r="A14" s="584"/>
      <c r="B14" s="584">
        <v>63</v>
      </c>
      <c r="C14" s="584"/>
      <c r="D14" s="584"/>
      <c r="E14" s="585" t="s">
        <v>42</v>
      </c>
      <c r="F14" s="576">
        <f>SUM(F18+F24)</f>
        <v>1329014.1700000002</v>
      </c>
      <c r="G14" s="576">
        <f>G15+G18+G24</f>
        <v>1570551.76</v>
      </c>
      <c r="H14" s="576">
        <f>H15+H18+H24</f>
        <v>1891350.95</v>
      </c>
      <c r="I14" s="576">
        <f>I15+I18+I24</f>
        <v>1933944.3299999998</v>
      </c>
      <c r="J14" s="576">
        <f>J15+J18+J24</f>
        <v>1983128.6800000002</v>
      </c>
    </row>
    <row r="15" spans="1:10" ht="25.5" x14ac:dyDescent="0.25">
      <c r="A15" s="507"/>
      <c r="B15" s="507"/>
      <c r="C15" s="507">
        <v>43</v>
      </c>
      <c r="D15" s="507">
        <v>43</v>
      </c>
      <c r="E15" s="547" t="s">
        <v>98</v>
      </c>
      <c r="F15" s="508">
        <f t="shared" ref="F15:J16" si="1">F16</f>
        <v>41898.550000000003</v>
      </c>
      <c r="G15" s="508">
        <f t="shared" si="1"/>
        <v>28237</v>
      </c>
      <c r="H15" s="508">
        <f t="shared" si="1"/>
        <v>69500</v>
      </c>
      <c r="I15" s="508">
        <f t="shared" si="1"/>
        <v>69500</v>
      </c>
      <c r="J15" s="508">
        <f t="shared" si="1"/>
        <v>69500</v>
      </c>
    </row>
    <row r="16" spans="1:10" ht="38.25" x14ac:dyDescent="0.25">
      <c r="A16" s="509"/>
      <c r="B16" s="510"/>
      <c r="C16" s="510"/>
      <c r="D16" s="510">
        <v>636</v>
      </c>
      <c r="E16" s="548" t="s">
        <v>103</v>
      </c>
      <c r="F16" s="109">
        <f t="shared" si="1"/>
        <v>41898.550000000003</v>
      </c>
      <c r="G16" s="109">
        <f t="shared" si="1"/>
        <v>28237</v>
      </c>
      <c r="H16" s="109">
        <f t="shared" si="1"/>
        <v>69500</v>
      </c>
      <c r="I16" s="109">
        <f>'Račun prihoda i rashoda izvori'!F23</f>
        <v>69500</v>
      </c>
      <c r="J16" s="109">
        <f>'Račun prihoda i rashoda izvori'!G23</f>
        <v>69500</v>
      </c>
    </row>
    <row r="17" spans="1:10" ht="38.25" x14ac:dyDescent="0.25">
      <c r="A17" s="511"/>
      <c r="B17" s="512"/>
      <c r="C17" s="512"/>
      <c r="D17" s="512">
        <v>6361</v>
      </c>
      <c r="E17" s="549" t="s">
        <v>103</v>
      </c>
      <c r="F17" s="144">
        <v>41898.550000000003</v>
      </c>
      <c r="G17" s="144">
        <v>28237</v>
      </c>
      <c r="H17" s="144">
        <f>'Račun prihoda i rashoda izvori'!E23</f>
        <v>69500</v>
      </c>
      <c r="I17" s="144"/>
      <c r="J17" s="144"/>
    </row>
    <row r="18" spans="1:10" x14ac:dyDescent="0.25">
      <c r="A18" s="513"/>
      <c r="B18" s="513"/>
      <c r="C18" s="514">
        <v>52</v>
      </c>
      <c r="D18" s="514">
        <v>52</v>
      </c>
      <c r="E18" s="550" t="s">
        <v>99</v>
      </c>
      <c r="F18" s="508">
        <f>F19+F22</f>
        <v>1315336.82</v>
      </c>
      <c r="G18" s="508">
        <f>SUM(G19)</f>
        <v>1528068.17</v>
      </c>
      <c r="H18" s="508">
        <f>SUM(H19)</f>
        <v>1794617.05</v>
      </c>
      <c r="I18" s="508">
        <f>I19</f>
        <v>1840786.6199999999</v>
      </c>
      <c r="J18" s="508">
        <f>J19</f>
        <v>1889332.2000000002</v>
      </c>
    </row>
    <row r="19" spans="1:10" ht="38.25" x14ac:dyDescent="0.25">
      <c r="A19" s="89"/>
      <c r="B19" s="89"/>
      <c r="C19" s="84"/>
      <c r="D19" s="84">
        <v>636</v>
      </c>
      <c r="E19" s="548" t="s">
        <v>103</v>
      </c>
      <c r="F19" s="109">
        <f>F20+F21</f>
        <v>1315336.82</v>
      </c>
      <c r="G19" s="109">
        <f t="shared" ref="G19" si="2">SUM(G20:G22)</f>
        <v>1528068.17</v>
      </c>
      <c r="H19" s="109">
        <f>SUM(H20:H22)</f>
        <v>1794617.05</v>
      </c>
      <c r="I19" s="109">
        <f>'Račun prihoda i rashoda izvori'!F35</f>
        <v>1840786.6199999999</v>
      </c>
      <c r="J19" s="109">
        <f>'Račun prihoda i rashoda izvori'!G35</f>
        <v>1889332.2000000002</v>
      </c>
    </row>
    <row r="20" spans="1:10" ht="38.25" x14ac:dyDescent="0.25">
      <c r="A20" s="92"/>
      <c r="B20" s="92"/>
      <c r="C20" s="94"/>
      <c r="D20" s="94">
        <v>6361</v>
      </c>
      <c r="E20" s="549" t="s">
        <v>103</v>
      </c>
      <c r="F20" s="143">
        <v>1290456.3600000001</v>
      </c>
      <c r="G20" s="144">
        <v>1528068.17</v>
      </c>
      <c r="H20" s="144">
        <f>'Račun prihoda i rashoda izvori'!E36</f>
        <v>1794617.05</v>
      </c>
      <c r="I20" s="144">
        <f>'Račun prihoda i rashoda izvori'!F36</f>
        <v>0</v>
      </c>
      <c r="J20" s="144">
        <f>'Račun prihoda i rashoda izvori'!G36</f>
        <v>0</v>
      </c>
    </row>
    <row r="21" spans="1:10" ht="38.25" x14ac:dyDescent="0.25">
      <c r="A21" s="92"/>
      <c r="B21" s="92"/>
      <c r="C21" s="94"/>
      <c r="D21" s="94">
        <v>6362</v>
      </c>
      <c r="E21" s="549" t="s">
        <v>103</v>
      </c>
      <c r="F21" s="143">
        <v>24880.46</v>
      </c>
      <c r="G21" s="144"/>
      <c r="H21" s="144">
        <v>0</v>
      </c>
      <c r="I21" s="144">
        <v>0</v>
      </c>
      <c r="J21" s="144">
        <v>0</v>
      </c>
    </row>
    <row r="22" spans="1:10" ht="25.5" x14ac:dyDescent="0.25">
      <c r="A22" s="89"/>
      <c r="B22" s="89"/>
      <c r="C22" s="84"/>
      <c r="D22" s="84">
        <v>638</v>
      </c>
      <c r="E22" s="478" t="s">
        <v>104</v>
      </c>
      <c r="F22" s="142">
        <v>0</v>
      </c>
      <c r="G22" s="109">
        <f>G23</f>
        <v>0</v>
      </c>
      <c r="H22" s="109">
        <f>H23</f>
        <v>0</v>
      </c>
      <c r="I22" s="109">
        <v>0</v>
      </c>
      <c r="J22" s="109">
        <f t="shared" ref="J22" si="3">J23</f>
        <v>0</v>
      </c>
    </row>
    <row r="23" spans="1:10" ht="25.5" x14ac:dyDescent="0.25">
      <c r="A23" s="92"/>
      <c r="B23" s="92"/>
      <c r="C23" s="94"/>
      <c r="D23" s="94">
        <v>6381</v>
      </c>
      <c r="E23" s="479" t="s">
        <v>104</v>
      </c>
      <c r="F23" s="143">
        <v>0</v>
      </c>
      <c r="G23" s="144">
        <v>0</v>
      </c>
      <c r="H23" s="144"/>
      <c r="I23" s="144">
        <f>'Račun prihoda i rashoda izvori'!F33</f>
        <v>0</v>
      </c>
      <c r="J23" s="144">
        <f>'Račun prihoda i rashoda izvori'!G33</f>
        <v>0</v>
      </c>
    </row>
    <row r="24" spans="1:10" x14ac:dyDescent="0.25">
      <c r="A24" s="513"/>
      <c r="B24" s="513"/>
      <c r="C24" s="514">
        <v>51</v>
      </c>
      <c r="D24" s="514">
        <v>51</v>
      </c>
      <c r="E24" s="550" t="s">
        <v>49</v>
      </c>
      <c r="F24" s="508">
        <f t="shared" ref="F24:H24" si="4">SUM(F25)</f>
        <v>13677.35</v>
      </c>
      <c r="G24" s="508">
        <f t="shared" si="4"/>
        <v>14246.59</v>
      </c>
      <c r="H24" s="508">
        <f t="shared" si="4"/>
        <v>27233.9</v>
      </c>
      <c r="I24" s="508">
        <f>I25</f>
        <v>23657.71</v>
      </c>
      <c r="J24" s="508">
        <f>J25</f>
        <v>24296.48</v>
      </c>
    </row>
    <row r="25" spans="1:10" ht="25.5" x14ac:dyDescent="0.25">
      <c r="A25" s="89"/>
      <c r="B25" s="89"/>
      <c r="C25" s="84"/>
      <c r="D25" s="84">
        <v>638</v>
      </c>
      <c r="E25" s="478" t="s">
        <v>104</v>
      </c>
      <c r="F25" s="109">
        <f>F26</f>
        <v>13677.35</v>
      </c>
      <c r="G25" s="109">
        <f>SUM(G26)</f>
        <v>14246.59</v>
      </c>
      <c r="H25" s="109">
        <f>SUM(H26)</f>
        <v>27233.9</v>
      </c>
      <c r="I25" s="109">
        <f>'Račun prihoda i rashoda izvori'!F32</f>
        <v>23657.71</v>
      </c>
      <c r="J25" s="109">
        <f>'Račun prihoda i rashoda izvori'!G32</f>
        <v>24296.48</v>
      </c>
    </row>
    <row r="26" spans="1:10" ht="25.5" x14ac:dyDescent="0.25">
      <c r="A26" s="92"/>
      <c r="B26" s="92"/>
      <c r="C26" s="94"/>
      <c r="D26" s="94">
        <v>6381</v>
      </c>
      <c r="E26" s="479" t="s">
        <v>104</v>
      </c>
      <c r="F26" s="143">
        <v>13677.35</v>
      </c>
      <c r="G26" s="144">
        <v>14246.59</v>
      </c>
      <c r="H26" s="144">
        <v>27233.9</v>
      </c>
      <c r="I26" s="144">
        <v>0</v>
      </c>
      <c r="J26" s="144">
        <v>0</v>
      </c>
    </row>
    <row r="27" spans="1:10" x14ac:dyDescent="0.25">
      <c r="A27" s="515"/>
      <c r="B27" s="515">
        <v>64</v>
      </c>
      <c r="C27" s="516"/>
      <c r="D27" s="516"/>
      <c r="E27" s="551" t="s">
        <v>113</v>
      </c>
      <c r="F27" s="291">
        <f t="shared" ref="F27:G28" si="5">SUM(F28)</f>
        <v>58</v>
      </c>
      <c r="G27" s="291">
        <f>G28</f>
        <v>54.03</v>
      </c>
      <c r="H27" s="291">
        <f>SUM(H28)</f>
        <v>69.150000000000006</v>
      </c>
      <c r="I27" s="291">
        <f t="shared" ref="I27:J27" si="6">SUM(I28)</f>
        <v>0</v>
      </c>
      <c r="J27" s="291">
        <f t="shared" si="6"/>
        <v>0</v>
      </c>
    </row>
    <row r="28" spans="1:10" ht="25.5" x14ac:dyDescent="0.25">
      <c r="A28" s="513"/>
      <c r="B28" s="513"/>
      <c r="C28" s="514">
        <v>43</v>
      </c>
      <c r="D28" s="514">
        <v>43</v>
      </c>
      <c r="E28" s="550" t="s">
        <v>98</v>
      </c>
      <c r="F28" s="508">
        <f t="shared" si="5"/>
        <v>58</v>
      </c>
      <c r="G28" s="508">
        <f t="shared" si="5"/>
        <v>54.03</v>
      </c>
      <c r="H28" s="508">
        <f>SUM(H29)</f>
        <v>69.150000000000006</v>
      </c>
      <c r="I28" s="508">
        <f>I29</f>
        <v>0</v>
      </c>
      <c r="J28" s="508">
        <f>J29</f>
        <v>0</v>
      </c>
    </row>
    <row r="29" spans="1:10" x14ac:dyDescent="0.25">
      <c r="A29" s="89"/>
      <c r="B29" s="517"/>
      <c r="C29" s="84"/>
      <c r="D29" s="84">
        <v>641</v>
      </c>
      <c r="E29" s="478" t="s">
        <v>105</v>
      </c>
      <c r="F29" s="142">
        <f>F30</f>
        <v>58</v>
      </c>
      <c r="G29" s="109">
        <f>G30</f>
        <v>54.03</v>
      </c>
      <c r="H29" s="109">
        <f>SUM(H30)</f>
        <v>69.150000000000006</v>
      </c>
      <c r="I29" s="109"/>
      <c r="J29" s="109"/>
    </row>
    <row r="30" spans="1:10" ht="25.5" x14ac:dyDescent="0.25">
      <c r="A30" s="92"/>
      <c r="B30" s="518"/>
      <c r="C30" s="94"/>
      <c r="D30" s="94">
        <v>6413</v>
      </c>
      <c r="E30" s="479" t="s">
        <v>106</v>
      </c>
      <c r="F30" s="143">
        <v>58</v>
      </c>
      <c r="G30" s="144">
        <v>54.03</v>
      </c>
      <c r="H30" s="144">
        <f>'Račun prihoda i rashoda izvori'!E18</f>
        <v>69.150000000000006</v>
      </c>
      <c r="I30" s="144"/>
      <c r="J30" s="144"/>
    </row>
    <row r="31" spans="1:10" ht="25.5" x14ac:dyDescent="0.25">
      <c r="A31" s="515"/>
      <c r="B31" s="515">
        <v>65</v>
      </c>
      <c r="C31" s="516"/>
      <c r="D31" s="516"/>
      <c r="E31" s="551" t="s">
        <v>107</v>
      </c>
      <c r="F31" s="291">
        <f>F33</f>
        <v>31490.3</v>
      </c>
      <c r="G31" s="291">
        <f t="shared" ref="G31" si="7">SUM(G32)</f>
        <v>25645.96</v>
      </c>
      <c r="H31" s="291">
        <f>SUM(H32)</f>
        <v>48173.8</v>
      </c>
      <c r="I31" s="291">
        <f t="shared" ref="I31:J31" si="8">SUM(I32)</f>
        <v>47673.8</v>
      </c>
      <c r="J31" s="291">
        <f t="shared" si="8"/>
        <v>47673.8</v>
      </c>
    </row>
    <row r="32" spans="1:10" ht="25.5" x14ac:dyDescent="0.25">
      <c r="A32" s="513"/>
      <c r="B32" s="513"/>
      <c r="C32" s="514">
        <v>43</v>
      </c>
      <c r="D32" s="514"/>
      <c r="E32" s="550" t="s">
        <v>98</v>
      </c>
      <c r="F32" s="519">
        <f>F33</f>
        <v>31490.3</v>
      </c>
      <c r="G32" s="508">
        <f>G33</f>
        <v>25645.96</v>
      </c>
      <c r="H32" s="508">
        <f>SUM(H33)</f>
        <v>48173.8</v>
      </c>
      <c r="I32" s="508">
        <f>I33</f>
        <v>47673.8</v>
      </c>
      <c r="J32" s="508">
        <f>J33</f>
        <v>47673.8</v>
      </c>
    </row>
    <row r="33" spans="1:10" ht="25.5" x14ac:dyDescent="0.25">
      <c r="A33" s="89"/>
      <c r="B33" s="517"/>
      <c r="C33" s="84"/>
      <c r="D33" s="84">
        <v>652</v>
      </c>
      <c r="E33" s="478" t="s">
        <v>107</v>
      </c>
      <c r="F33" s="109">
        <f t="shared" ref="F33:G33" si="9">SUM(F34)</f>
        <v>31490.3</v>
      </c>
      <c r="G33" s="109">
        <f t="shared" si="9"/>
        <v>25645.96</v>
      </c>
      <c r="H33" s="109">
        <f>SUM(H34)</f>
        <v>48173.8</v>
      </c>
      <c r="I33" s="109">
        <f>'Račun prihoda i rashoda izvori'!F25</f>
        <v>47673.8</v>
      </c>
      <c r="J33" s="109">
        <f>'Račun prihoda i rashoda izvori'!G25</f>
        <v>47673.8</v>
      </c>
    </row>
    <row r="34" spans="1:10" x14ac:dyDescent="0.25">
      <c r="A34" s="92"/>
      <c r="B34" s="518"/>
      <c r="C34" s="94"/>
      <c r="D34" s="94">
        <v>6526</v>
      </c>
      <c r="E34" s="479" t="s">
        <v>108</v>
      </c>
      <c r="F34" s="143">
        <v>31490.3</v>
      </c>
      <c r="G34" s="144">
        <v>25645.96</v>
      </c>
      <c r="H34" s="144">
        <f>'Račun prihoda i rashoda izvori'!E25</f>
        <v>48173.8</v>
      </c>
      <c r="I34" s="144"/>
      <c r="J34" s="144"/>
    </row>
    <row r="35" spans="1:10" x14ac:dyDescent="0.25">
      <c r="A35" s="515"/>
      <c r="B35" s="515">
        <v>66</v>
      </c>
      <c r="C35" s="516">
        <v>31</v>
      </c>
      <c r="D35" s="516"/>
      <c r="E35" s="551" t="s">
        <v>96</v>
      </c>
      <c r="F35" s="290">
        <f>F36</f>
        <v>10323.19</v>
      </c>
      <c r="G35" s="291">
        <f>G36</f>
        <v>14301.11</v>
      </c>
      <c r="H35" s="291">
        <f>H36</f>
        <v>14301.11</v>
      </c>
      <c r="I35" s="291">
        <f>I36</f>
        <v>11515.64</v>
      </c>
      <c r="J35" s="291">
        <f>J36</f>
        <v>11515.64</v>
      </c>
    </row>
    <row r="36" spans="1:10" ht="38.25" x14ac:dyDescent="0.25">
      <c r="A36" s="89"/>
      <c r="B36" s="517"/>
      <c r="C36" s="84"/>
      <c r="D36" s="84">
        <v>661</v>
      </c>
      <c r="E36" s="478" t="s">
        <v>109</v>
      </c>
      <c r="F36" s="109">
        <f t="shared" ref="F36" si="10">SUM(F37)</f>
        <v>10323.19</v>
      </c>
      <c r="G36" s="109">
        <f>G37</f>
        <v>14301.11</v>
      </c>
      <c r="H36" s="109">
        <f>H37</f>
        <v>14301.11</v>
      </c>
      <c r="I36" s="109">
        <f>'Račun prihoda i rashoda izvori'!F20</f>
        <v>11515.64</v>
      </c>
      <c r="J36" s="109">
        <f>'Račun prihoda i rashoda izvori'!G20</f>
        <v>11515.64</v>
      </c>
    </row>
    <row r="37" spans="1:10" x14ac:dyDescent="0.25">
      <c r="A37" s="92"/>
      <c r="B37" s="518"/>
      <c r="C37" s="94"/>
      <c r="D37" s="94">
        <v>6615</v>
      </c>
      <c r="E37" s="479" t="s">
        <v>110</v>
      </c>
      <c r="F37" s="143">
        <v>10323.19</v>
      </c>
      <c r="G37" s="144">
        <v>14301.11</v>
      </c>
      <c r="H37" s="144">
        <f>'Račun prihoda i rashoda izvori'!E21</f>
        <v>14301.11</v>
      </c>
      <c r="I37" s="144">
        <f>'Račun prihoda i rashoda izvori'!F21</f>
        <v>0</v>
      </c>
      <c r="J37" s="144">
        <f>'Račun prihoda i rashoda izvori'!G21</f>
        <v>0</v>
      </c>
    </row>
    <row r="38" spans="1:10" ht="38.25" x14ac:dyDescent="0.25">
      <c r="A38" s="515"/>
      <c r="B38" s="515">
        <v>67</v>
      </c>
      <c r="C38" s="516"/>
      <c r="D38" s="516"/>
      <c r="E38" s="546" t="s">
        <v>43</v>
      </c>
      <c r="F38" s="291">
        <f>F40+F43</f>
        <v>68780.31</v>
      </c>
      <c r="G38" s="291">
        <f>G40+G43</f>
        <v>78168.639999999999</v>
      </c>
      <c r="H38" s="291">
        <f>H40+H43</f>
        <v>79549.709999999992</v>
      </c>
      <c r="I38" s="291">
        <f>I39+I42</f>
        <v>78581.409999999989</v>
      </c>
      <c r="J38" s="291">
        <f>J39+J42</f>
        <v>78581.409999999989</v>
      </c>
    </row>
    <row r="39" spans="1:10" x14ac:dyDescent="0.25">
      <c r="A39" s="513"/>
      <c r="B39" s="513"/>
      <c r="C39" s="514">
        <v>11</v>
      </c>
      <c r="D39" s="514">
        <v>11</v>
      </c>
      <c r="E39" s="547" t="s">
        <v>18</v>
      </c>
      <c r="F39" s="519">
        <f>F40</f>
        <v>2871.83</v>
      </c>
      <c r="G39" s="519">
        <f>G40</f>
        <v>1250.49</v>
      </c>
      <c r="H39" s="508">
        <f>H40</f>
        <v>2631.56</v>
      </c>
      <c r="I39" s="508">
        <f>I40</f>
        <v>1663.26</v>
      </c>
      <c r="J39" s="508">
        <f>J40</f>
        <v>1663.26</v>
      </c>
    </row>
    <row r="40" spans="1:10" ht="38.25" x14ac:dyDescent="0.25">
      <c r="A40" s="89"/>
      <c r="B40" s="89"/>
      <c r="C40" s="84"/>
      <c r="D40" s="84">
        <v>671</v>
      </c>
      <c r="E40" s="548" t="s">
        <v>111</v>
      </c>
      <c r="F40" s="109">
        <v>2871.83</v>
      </c>
      <c r="G40" s="109">
        <f>SUM(G41:G41)</f>
        <v>1250.49</v>
      </c>
      <c r="H40" s="109">
        <f>SUM(H41:H41)</f>
        <v>2631.56</v>
      </c>
      <c r="I40" s="109">
        <f>'Račun prihoda i rashoda izvori'!F14</f>
        <v>1663.26</v>
      </c>
      <c r="J40" s="109">
        <f>'Račun prihoda i rashoda izvori'!G14</f>
        <v>1663.26</v>
      </c>
    </row>
    <row r="41" spans="1:10" ht="25.5" x14ac:dyDescent="0.25">
      <c r="A41" s="92"/>
      <c r="B41" s="92"/>
      <c r="C41" s="94"/>
      <c r="D41" s="94">
        <v>6711</v>
      </c>
      <c r="E41" s="549" t="s">
        <v>112</v>
      </c>
      <c r="F41" s="143">
        <v>2871.83</v>
      </c>
      <c r="G41" s="144">
        <v>1250.49</v>
      </c>
      <c r="H41" s="144">
        <f>'Račun prihoda i rashoda izvori'!E15</f>
        <v>2631.56</v>
      </c>
      <c r="I41" s="144">
        <f>'Račun prihoda i rashoda izvori'!F15</f>
        <v>0</v>
      </c>
      <c r="J41" s="144">
        <f>'Račun prihoda i rashoda izvori'!G15</f>
        <v>0</v>
      </c>
    </row>
    <row r="42" spans="1:10" x14ac:dyDescent="0.25">
      <c r="A42" s="513"/>
      <c r="B42" s="513"/>
      <c r="C42" s="514">
        <v>44</v>
      </c>
      <c r="D42" s="514"/>
      <c r="E42" s="550" t="s">
        <v>48</v>
      </c>
      <c r="F42" s="519">
        <f>F43</f>
        <v>65908.479999999996</v>
      </c>
      <c r="G42" s="508">
        <f>G43</f>
        <v>76918.149999999994</v>
      </c>
      <c r="H42" s="508">
        <f>H43</f>
        <v>76918.149999999994</v>
      </c>
      <c r="I42" s="508">
        <f t="shared" ref="I42:J42" si="11">I43</f>
        <v>76918.149999999994</v>
      </c>
      <c r="J42" s="508">
        <f t="shared" si="11"/>
        <v>76918.149999999994</v>
      </c>
    </row>
    <row r="43" spans="1:10" ht="38.25" x14ac:dyDescent="0.25">
      <c r="A43" s="89"/>
      <c r="B43" s="89"/>
      <c r="C43" s="84"/>
      <c r="D43" s="84">
        <v>671</v>
      </c>
      <c r="E43" s="548" t="s">
        <v>111</v>
      </c>
      <c r="F43" s="142">
        <f>F44</f>
        <v>65908.479999999996</v>
      </c>
      <c r="G43" s="109">
        <f>G44</f>
        <v>76918.149999999994</v>
      </c>
      <c r="H43" s="109">
        <f>SUM(H44)</f>
        <v>76918.149999999994</v>
      </c>
      <c r="I43" s="109">
        <f>'Račun prihoda i rashoda izvori'!F29</f>
        <v>76918.149999999994</v>
      </c>
      <c r="J43" s="109">
        <f>'Račun prihoda i rashoda izvori'!G29</f>
        <v>76918.149999999994</v>
      </c>
    </row>
    <row r="44" spans="1:10" ht="25.5" x14ac:dyDescent="0.25">
      <c r="A44" s="92"/>
      <c r="B44" s="92"/>
      <c r="C44" s="94"/>
      <c r="D44" s="94">
        <v>6711</v>
      </c>
      <c r="E44" s="549" t="s">
        <v>112</v>
      </c>
      <c r="F44" s="520">
        <v>65908.479999999996</v>
      </c>
      <c r="G44" s="144">
        <v>76918.149999999994</v>
      </c>
      <c r="H44" s="144">
        <f>'Račun prihoda i rashoda izvori'!E29</f>
        <v>76918.149999999994</v>
      </c>
      <c r="I44" s="144"/>
      <c r="J44" s="144"/>
    </row>
    <row r="45" spans="1:10" x14ac:dyDescent="0.25">
      <c r="A45" s="521"/>
      <c r="B45" s="521"/>
      <c r="C45" s="521"/>
      <c r="D45" s="521"/>
      <c r="E45" s="521"/>
      <c r="F45" s="521"/>
      <c r="G45" s="521"/>
      <c r="H45" s="521"/>
      <c r="I45" s="521"/>
      <c r="J45" s="521"/>
    </row>
    <row r="46" spans="1:10" ht="15.75" x14ac:dyDescent="0.25">
      <c r="A46" s="700" t="s">
        <v>19</v>
      </c>
      <c r="B46" s="699"/>
      <c r="C46" s="699"/>
      <c r="D46" s="699"/>
      <c r="E46" s="699"/>
      <c r="F46" s="699"/>
      <c r="G46" s="699"/>
      <c r="H46" s="699"/>
      <c r="I46" s="699"/>
      <c r="J46" s="699"/>
    </row>
    <row r="47" spans="1:10" ht="18.75" x14ac:dyDescent="0.25">
      <c r="A47" s="522"/>
      <c r="B47" s="522"/>
      <c r="C47" s="522"/>
      <c r="D47" s="522"/>
      <c r="E47" s="522"/>
      <c r="F47" s="523"/>
      <c r="G47" s="523"/>
      <c r="H47" s="523"/>
      <c r="I47" s="524"/>
      <c r="J47" s="524"/>
    </row>
    <row r="48" spans="1:10" ht="26.25" thickBot="1" x14ac:dyDescent="0.3">
      <c r="A48" s="582" t="s">
        <v>14</v>
      </c>
      <c r="B48" s="583" t="s">
        <v>15</v>
      </c>
      <c r="C48" s="583" t="s">
        <v>16</v>
      </c>
      <c r="D48" s="583"/>
      <c r="E48" s="583" t="s">
        <v>20</v>
      </c>
      <c r="F48" s="583" t="s">
        <v>177</v>
      </c>
      <c r="G48" s="582" t="s">
        <v>178</v>
      </c>
      <c r="H48" s="582" t="s">
        <v>175</v>
      </c>
      <c r="I48" s="582" t="s">
        <v>134</v>
      </c>
      <c r="J48" s="582" t="s">
        <v>176</v>
      </c>
    </row>
    <row r="49" spans="1:10" ht="15.75" customHeight="1" thickBot="1" x14ac:dyDescent="0.3">
      <c r="A49" s="587">
        <v>3</v>
      </c>
      <c r="B49" s="588"/>
      <c r="C49" s="588"/>
      <c r="D49" s="588"/>
      <c r="E49" s="579" t="s">
        <v>21</v>
      </c>
      <c r="F49" s="580">
        <f>SUM(F50+F83+F158+F169)</f>
        <v>1467997.71</v>
      </c>
      <c r="G49" s="580">
        <f>SUM(G50+G83+G158+G169)</f>
        <v>1657806.08</v>
      </c>
      <c r="H49" s="580">
        <f>SUM(H50+H83+H158+H169)</f>
        <v>2008076.2600000002</v>
      </c>
      <c r="I49" s="580">
        <f t="shared" ref="I49:J49" si="12">SUM(I50+I83+I158+I169)</f>
        <v>2050253.3699999999</v>
      </c>
      <c r="J49" s="580">
        <f t="shared" si="12"/>
        <v>2099437.7199999997</v>
      </c>
    </row>
    <row r="50" spans="1:10" ht="15.75" customHeight="1" x14ac:dyDescent="0.25">
      <c r="A50" s="584"/>
      <c r="B50" s="584">
        <v>31</v>
      </c>
      <c r="C50" s="584"/>
      <c r="D50" s="584"/>
      <c r="E50" s="585" t="s">
        <v>22</v>
      </c>
      <c r="F50" s="586">
        <f>F52+F60+F68+F76+F54+F62+F70+F78+F56+F64+F72+F80</f>
        <v>1214325.95</v>
      </c>
      <c r="G50" s="586">
        <f>G51+G59+G67+G75</f>
        <v>1418149.35</v>
      </c>
      <c r="H50" s="586">
        <f>H51+H59+H67+H75</f>
        <v>1740481.9600000002</v>
      </c>
      <c r="I50" s="586">
        <f>I51+I59+I67+I75</f>
        <v>1784291.64</v>
      </c>
      <c r="J50" s="586">
        <f>J52+J60+J62+J64+J68+J70+J72+J76+J78+J80</f>
        <v>1829142.5999999999</v>
      </c>
    </row>
    <row r="51" spans="1:10" x14ac:dyDescent="0.25">
      <c r="A51" s="525"/>
      <c r="B51" s="525"/>
      <c r="C51" s="526">
        <v>11</v>
      </c>
      <c r="D51" s="526">
        <v>11</v>
      </c>
      <c r="E51" s="552" t="s">
        <v>18</v>
      </c>
      <c r="F51" s="527">
        <f t="shared" ref="F51:J51" si="13">SUM(F52+F54+F56)</f>
        <v>1820.1899999999998</v>
      </c>
      <c r="G51" s="527">
        <f t="shared" si="13"/>
        <v>1250.4900000000002</v>
      </c>
      <c r="H51" s="527">
        <f t="shared" si="13"/>
        <v>2499.08</v>
      </c>
      <c r="I51" s="527">
        <f t="shared" si="13"/>
        <v>1663.26</v>
      </c>
      <c r="J51" s="527">
        <f t="shared" si="13"/>
        <v>1663.26</v>
      </c>
    </row>
    <row r="52" spans="1:10" x14ac:dyDescent="0.25">
      <c r="A52" s="89"/>
      <c r="B52" s="89"/>
      <c r="C52" s="84"/>
      <c r="D52" s="84">
        <v>311</v>
      </c>
      <c r="E52" s="478" t="s">
        <v>57</v>
      </c>
      <c r="F52" s="109">
        <f t="shared" ref="F52" si="14">SUM(F53)</f>
        <v>1167.5999999999999</v>
      </c>
      <c r="G52" s="109">
        <f>G53</f>
        <v>1002.32</v>
      </c>
      <c r="H52" s="109">
        <f>SUM(H53)</f>
        <v>2037.52</v>
      </c>
      <c r="I52" s="109">
        <v>1663.26</v>
      </c>
      <c r="J52" s="109">
        <v>1663.26</v>
      </c>
    </row>
    <row r="53" spans="1:10" x14ac:dyDescent="0.25">
      <c r="A53" s="92"/>
      <c r="B53" s="92"/>
      <c r="C53" s="94"/>
      <c r="D53" s="94">
        <v>3111</v>
      </c>
      <c r="E53" s="479" t="s">
        <v>56</v>
      </c>
      <c r="F53" s="143">
        <v>1167.5999999999999</v>
      </c>
      <c r="G53" s="144">
        <v>1002.32</v>
      </c>
      <c r="H53" s="144">
        <f>'Račun prihoda i rashoda izvori'!E47</f>
        <v>2037.52</v>
      </c>
      <c r="I53" s="144">
        <f>'Račun prihoda i rashoda izvori'!F47</f>
        <v>0</v>
      </c>
      <c r="J53" s="144">
        <f>'Račun prihoda i rashoda izvori'!G47</f>
        <v>0</v>
      </c>
    </row>
    <row r="54" spans="1:10" x14ac:dyDescent="0.25">
      <c r="A54" s="89"/>
      <c r="B54" s="89"/>
      <c r="C54" s="84"/>
      <c r="D54" s="84">
        <v>312</v>
      </c>
      <c r="E54" s="478" t="s">
        <v>58</v>
      </c>
      <c r="F54" s="109">
        <f t="shared" ref="F54:G54" si="15">SUM(F55)</f>
        <v>119.82</v>
      </c>
      <c r="G54" s="109">
        <f t="shared" si="15"/>
        <v>52.55</v>
      </c>
      <c r="H54" s="109">
        <f>SUM(H55)</f>
        <v>120</v>
      </c>
      <c r="I54" s="109">
        <f t="shared" ref="I54:J54" si="16">SUM(I55)</f>
        <v>0</v>
      </c>
      <c r="J54" s="109">
        <f t="shared" si="16"/>
        <v>0</v>
      </c>
    </row>
    <row r="55" spans="1:10" x14ac:dyDescent="0.25">
      <c r="A55" s="92"/>
      <c r="B55" s="92"/>
      <c r="C55" s="94"/>
      <c r="D55" s="94">
        <v>3121</v>
      </c>
      <c r="E55" s="479" t="s">
        <v>58</v>
      </c>
      <c r="F55" s="143">
        <v>119.82</v>
      </c>
      <c r="G55" s="144">
        <v>52.55</v>
      </c>
      <c r="H55" s="144">
        <f>'Račun prihoda i rashoda izvori'!E49</f>
        <v>120</v>
      </c>
      <c r="I55" s="144">
        <f>'Račun prihoda i rashoda izvori'!F49</f>
        <v>0</v>
      </c>
      <c r="J55" s="144">
        <f>'Račun prihoda i rashoda izvori'!G49</f>
        <v>0</v>
      </c>
    </row>
    <row r="56" spans="1:10" x14ac:dyDescent="0.25">
      <c r="A56" s="89"/>
      <c r="B56" s="89"/>
      <c r="C56" s="84"/>
      <c r="D56" s="84">
        <v>313</v>
      </c>
      <c r="E56" s="478" t="s">
        <v>59</v>
      </c>
      <c r="F56" s="109">
        <f>F57+F58</f>
        <v>532.77</v>
      </c>
      <c r="G56" s="109">
        <f>SUM(G58)</f>
        <v>195.62</v>
      </c>
      <c r="H56" s="109">
        <f>H57+H58</f>
        <v>341.56</v>
      </c>
      <c r="I56" s="109">
        <f t="shared" ref="I56:J56" si="17">SUM(I58)</f>
        <v>0</v>
      </c>
      <c r="J56" s="109">
        <f t="shared" si="17"/>
        <v>0</v>
      </c>
    </row>
    <row r="57" spans="1:10" s="44" customFormat="1" x14ac:dyDescent="0.25">
      <c r="A57" s="92"/>
      <c r="B57" s="92"/>
      <c r="C57" s="94"/>
      <c r="D57" s="94">
        <v>3131</v>
      </c>
      <c r="E57" s="479" t="s">
        <v>137</v>
      </c>
      <c r="F57" s="143">
        <v>427.29</v>
      </c>
      <c r="G57" s="144"/>
      <c r="H57" s="144">
        <f>'Račun prihoda i rashoda izvori'!E51</f>
        <v>0</v>
      </c>
      <c r="I57" s="144">
        <f>'Račun prihoda i rashoda izvori'!F51</f>
        <v>0</v>
      </c>
      <c r="J57" s="144">
        <f>'Račun prihoda i rashoda izvori'!G51</f>
        <v>0</v>
      </c>
    </row>
    <row r="58" spans="1:10" x14ac:dyDescent="0.25">
      <c r="A58" s="92"/>
      <c r="B58" s="92"/>
      <c r="C58" s="94"/>
      <c r="D58" s="94">
        <v>3132</v>
      </c>
      <c r="E58" s="479" t="s">
        <v>60</v>
      </c>
      <c r="F58" s="143">
        <v>105.48</v>
      </c>
      <c r="G58" s="144">
        <v>195.62</v>
      </c>
      <c r="H58" s="144">
        <f>'Račun prihoda i rashoda izvori'!E52</f>
        <v>341.56</v>
      </c>
      <c r="I58" s="144">
        <f>'Račun prihoda i rashoda izvori'!F52</f>
        <v>0</v>
      </c>
      <c r="J58" s="144">
        <f>'Račun prihoda i rashoda izvori'!G52</f>
        <v>0</v>
      </c>
    </row>
    <row r="59" spans="1:10" x14ac:dyDescent="0.25">
      <c r="A59" s="525"/>
      <c r="B59" s="525"/>
      <c r="C59" s="526">
        <v>43</v>
      </c>
      <c r="D59" s="526">
        <v>43</v>
      </c>
      <c r="E59" s="552" t="s">
        <v>47</v>
      </c>
      <c r="F59" s="527">
        <f t="shared" ref="F59:J59" si="18">SUM(F60+F62+F64)</f>
        <v>36244.5</v>
      </c>
      <c r="G59" s="527">
        <f t="shared" si="18"/>
        <v>36237.660000000003</v>
      </c>
      <c r="H59" s="527">
        <f t="shared" si="18"/>
        <v>84445.46</v>
      </c>
      <c r="I59" s="527">
        <f t="shared" si="18"/>
        <v>84445.46</v>
      </c>
      <c r="J59" s="527">
        <f t="shared" si="18"/>
        <v>84445.46</v>
      </c>
    </row>
    <row r="60" spans="1:10" x14ac:dyDescent="0.25">
      <c r="A60" s="89"/>
      <c r="B60" s="89"/>
      <c r="C60" s="84"/>
      <c r="D60" s="84">
        <v>311</v>
      </c>
      <c r="E60" s="478" t="s">
        <v>57</v>
      </c>
      <c r="F60" s="109">
        <f t="shared" ref="F60:G60" si="19">SUM(F61)</f>
        <v>24064.9</v>
      </c>
      <c r="G60" s="109">
        <f t="shared" si="19"/>
        <v>24001.87</v>
      </c>
      <c r="H60" s="109">
        <f>SUM(H61)</f>
        <v>47390.66</v>
      </c>
      <c r="I60" s="109">
        <v>47390.66</v>
      </c>
      <c r="J60" s="109">
        <v>47390.66</v>
      </c>
    </row>
    <row r="61" spans="1:10" x14ac:dyDescent="0.25">
      <c r="A61" s="92"/>
      <c r="B61" s="92"/>
      <c r="C61" s="94"/>
      <c r="D61" s="94">
        <v>3111</v>
      </c>
      <c r="E61" s="479" t="s">
        <v>56</v>
      </c>
      <c r="F61" s="143">
        <v>24064.9</v>
      </c>
      <c r="G61" s="144">
        <v>24001.87</v>
      </c>
      <c r="H61" s="144">
        <f>'Račun prihoda i rashoda izvori'!E90</f>
        <v>47390.66</v>
      </c>
      <c r="I61" s="144">
        <f>'Račun prihoda i rashoda izvori'!F90</f>
        <v>0</v>
      </c>
      <c r="J61" s="144">
        <f>'Račun prihoda i rashoda izvori'!G90</f>
        <v>0</v>
      </c>
    </row>
    <row r="62" spans="1:10" x14ac:dyDescent="0.25">
      <c r="A62" s="89"/>
      <c r="B62" s="89"/>
      <c r="C62" s="84"/>
      <c r="D62" s="84">
        <v>312</v>
      </c>
      <c r="E62" s="478" t="s">
        <v>58</v>
      </c>
      <c r="F62" s="109">
        <f t="shared" ref="F62:G62" si="20">SUM(F63)</f>
        <v>1200</v>
      </c>
      <c r="G62" s="109">
        <f t="shared" si="20"/>
        <v>1200</v>
      </c>
      <c r="H62" s="109">
        <f>SUM(H63)</f>
        <v>3000</v>
      </c>
      <c r="I62" s="109">
        <v>3000</v>
      </c>
      <c r="J62" s="109">
        <v>3000</v>
      </c>
    </row>
    <row r="63" spans="1:10" x14ac:dyDescent="0.25">
      <c r="A63" s="92"/>
      <c r="B63" s="92"/>
      <c r="C63" s="94"/>
      <c r="D63" s="94">
        <v>3121</v>
      </c>
      <c r="E63" s="479" t="s">
        <v>58</v>
      </c>
      <c r="F63" s="143">
        <v>1200</v>
      </c>
      <c r="G63" s="144">
        <v>1200</v>
      </c>
      <c r="H63" s="144">
        <f>'Račun prihoda i rashoda izvori'!E92</f>
        <v>3000</v>
      </c>
      <c r="I63" s="144">
        <f>'Račun prihoda i rashoda izvori'!F92</f>
        <v>0</v>
      </c>
      <c r="J63" s="144">
        <f>'Račun prihoda i rashoda izvori'!G92</f>
        <v>0</v>
      </c>
    </row>
    <row r="64" spans="1:10" x14ac:dyDescent="0.25">
      <c r="A64" s="89"/>
      <c r="B64" s="89"/>
      <c r="C64" s="84"/>
      <c r="D64" s="84">
        <v>313</v>
      </c>
      <c r="E64" s="478" t="s">
        <v>59</v>
      </c>
      <c r="F64" s="109">
        <f>F65+F66</f>
        <v>10979.6</v>
      </c>
      <c r="G64" s="109">
        <f>SUM(G66)</f>
        <v>11035.79</v>
      </c>
      <c r="H64" s="109">
        <f>H65+H66</f>
        <v>34054.800000000003</v>
      </c>
      <c r="I64" s="109">
        <v>34054.800000000003</v>
      </c>
      <c r="J64" s="109">
        <v>34054.800000000003</v>
      </c>
    </row>
    <row r="65" spans="1:10" s="44" customFormat="1" x14ac:dyDescent="0.25">
      <c r="A65" s="92"/>
      <c r="B65" s="92"/>
      <c r="C65" s="94"/>
      <c r="D65" s="94">
        <v>3131</v>
      </c>
      <c r="E65" s="479" t="s">
        <v>137</v>
      </c>
      <c r="F65" s="143">
        <v>6016.25</v>
      </c>
      <c r="G65" s="144"/>
      <c r="H65" s="144">
        <f>'Račun prihoda i rashoda izvori'!E94</f>
        <v>22519.439999999999</v>
      </c>
      <c r="I65" s="144">
        <f>'Račun prihoda i rashoda izvori'!F94</f>
        <v>0</v>
      </c>
      <c r="J65" s="144">
        <f>'Račun prihoda i rashoda izvori'!G94</f>
        <v>0</v>
      </c>
    </row>
    <row r="66" spans="1:10" x14ac:dyDescent="0.25">
      <c r="A66" s="92"/>
      <c r="B66" s="92"/>
      <c r="C66" s="94"/>
      <c r="D66" s="94">
        <v>3132</v>
      </c>
      <c r="E66" s="479" t="s">
        <v>60</v>
      </c>
      <c r="F66" s="143">
        <v>4963.3500000000004</v>
      </c>
      <c r="G66" s="144">
        <v>11035.79</v>
      </c>
      <c r="H66" s="144">
        <f>'Račun prihoda i rashoda izvori'!E95</f>
        <v>11535.36</v>
      </c>
      <c r="I66" s="144">
        <f>'Račun prihoda i rashoda izvori'!F95</f>
        <v>0</v>
      </c>
      <c r="J66" s="144">
        <f>'Račun prihoda i rashoda izvori'!G95</f>
        <v>0</v>
      </c>
    </row>
    <row r="67" spans="1:10" x14ac:dyDescent="0.25">
      <c r="A67" s="525"/>
      <c r="B67" s="525"/>
      <c r="C67" s="526">
        <v>51</v>
      </c>
      <c r="D67" s="526">
        <v>51</v>
      </c>
      <c r="E67" s="552" t="s">
        <v>49</v>
      </c>
      <c r="F67" s="527">
        <f t="shared" ref="F67:G67" si="21">SUM(F68+F70+F72)</f>
        <v>7781.04</v>
      </c>
      <c r="G67" s="527">
        <f t="shared" si="21"/>
        <v>6885.65</v>
      </c>
      <c r="H67" s="527">
        <f>SUM(H68+H70+H72)</f>
        <v>22784.04</v>
      </c>
      <c r="I67" s="527">
        <f t="shared" ref="I67:J67" si="22">SUM(I68+I70+I72)</f>
        <v>23399.200000000001</v>
      </c>
      <c r="J67" s="527">
        <f t="shared" si="22"/>
        <v>24030.989999999998</v>
      </c>
    </row>
    <row r="68" spans="1:10" x14ac:dyDescent="0.25">
      <c r="A68" s="89"/>
      <c r="B68" s="89"/>
      <c r="C68" s="84"/>
      <c r="D68" s="84">
        <v>311</v>
      </c>
      <c r="E68" s="478" t="s">
        <v>57</v>
      </c>
      <c r="F68" s="109">
        <f t="shared" ref="F68:G68" si="23">SUM(F69)</f>
        <v>4602.6899999999996</v>
      </c>
      <c r="G68" s="109">
        <f t="shared" si="23"/>
        <v>4806.57</v>
      </c>
      <c r="H68" s="109">
        <f>SUM(H69)</f>
        <v>18630</v>
      </c>
      <c r="I68" s="109">
        <v>16598.02</v>
      </c>
      <c r="J68" s="109">
        <v>17046.169999999998</v>
      </c>
    </row>
    <row r="69" spans="1:10" x14ac:dyDescent="0.25">
      <c r="A69" s="92"/>
      <c r="B69" s="92"/>
      <c r="C69" s="94"/>
      <c r="D69" s="94">
        <v>3111</v>
      </c>
      <c r="E69" s="479" t="s">
        <v>56</v>
      </c>
      <c r="F69" s="143">
        <v>4602.6899999999996</v>
      </c>
      <c r="G69" s="144">
        <v>4806.57</v>
      </c>
      <c r="H69" s="144">
        <f>'Račun prihoda i rashoda izvori'!E149</f>
        <v>18630</v>
      </c>
      <c r="I69" s="144">
        <f>'Račun prihoda i rashoda izvori'!F149</f>
        <v>0</v>
      </c>
      <c r="J69" s="144">
        <f>'Račun prihoda i rashoda izvori'!G149</f>
        <v>0</v>
      </c>
    </row>
    <row r="70" spans="1:10" x14ac:dyDescent="0.25">
      <c r="A70" s="89"/>
      <c r="B70" s="89"/>
      <c r="C70" s="84"/>
      <c r="D70" s="84">
        <v>312</v>
      </c>
      <c r="E70" s="478" t="s">
        <v>58</v>
      </c>
      <c r="F70" s="109">
        <f t="shared" ref="F70:G70" si="24">SUM(F71)</f>
        <v>1078.3399999999999</v>
      </c>
      <c r="G70" s="109">
        <f t="shared" si="24"/>
        <v>0</v>
      </c>
      <c r="H70" s="109">
        <f>SUM(H71)</f>
        <v>1080</v>
      </c>
      <c r="I70" s="109">
        <v>1109.1600000000001</v>
      </c>
      <c r="J70" s="109">
        <v>1139.1099999999999</v>
      </c>
    </row>
    <row r="71" spans="1:10" x14ac:dyDescent="0.25">
      <c r="A71" s="92"/>
      <c r="B71" s="92"/>
      <c r="C71" s="94"/>
      <c r="D71" s="94">
        <v>3121</v>
      </c>
      <c r="E71" s="479" t="s">
        <v>58</v>
      </c>
      <c r="F71" s="143">
        <v>1078.3399999999999</v>
      </c>
      <c r="G71" s="144"/>
      <c r="H71" s="144">
        <f>'Račun prihoda i rashoda izvori'!E151</f>
        <v>1080</v>
      </c>
      <c r="I71" s="144">
        <f>'Račun prihoda i rashoda izvori'!F151</f>
        <v>0</v>
      </c>
      <c r="J71" s="144">
        <f>'Račun prihoda i rashoda izvori'!G151</f>
        <v>0</v>
      </c>
    </row>
    <row r="72" spans="1:10" x14ac:dyDescent="0.25">
      <c r="A72" s="89"/>
      <c r="B72" s="89"/>
      <c r="C72" s="84"/>
      <c r="D72" s="84">
        <v>313</v>
      </c>
      <c r="E72" s="478" t="s">
        <v>59</v>
      </c>
      <c r="F72" s="109">
        <f>F73+F74</f>
        <v>2100.0100000000002</v>
      </c>
      <c r="G72" s="109">
        <f t="shared" ref="G72" si="25">SUM(G74)</f>
        <v>2079.08</v>
      </c>
      <c r="H72" s="109">
        <f>H73+H74</f>
        <v>3074.04</v>
      </c>
      <c r="I72" s="109">
        <v>5692.02</v>
      </c>
      <c r="J72" s="109">
        <v>5845.71</v>
      </c>
    </row>
    <row r="73" spans="1:10" x14ac:dyDescent="0.25">
      <c r="A73" s="92"/>
      <c r="B73" s="92"/>
      <c r="C73" s="94"/>
      <c r="D73" s="94">
        <v>3131</v>
      </c>
      <c r="E73" s="479" t="s">
        <v>137</v>
      </c>
      <c r="F73" s="143">
        <v>1150.7</v>
      </c>
      <c r="G73" s="144"/>
      <c r="H73" s="144">
        <f>'Račun prihoda i rashoda izvori'!E153</f>
        <v>0</v>
      </c>
      <c r="I73" s="144">
        <f>'Račun prihoda i rashoda izvori'!F153</f>
        <v>0</v>
      </c>
      <c r="J73" s="144">
        <f>'Račun prihoda i rashoda izvori'!G153</f>
        <v>0</v>
      </c>
    </row>
    <row r="74" spans="1:10" x14ac:dyDescent="0.25">
      <c r="A74" s="92"/>
      <c r="B74" s="92"/>
      <c r="C74" s="94"/>
      <c r="D74" s="94">
        <v>3132</v>
      </c>
      <c r="E74" s="479" t="s">
        <v>60</v>
      </c>
      <c r="F74" s="143">
        <v>949.31</v>
      </c>
      <c r="G74" s="144">
        <v>2079.08</v>
      </c>
      <c r="H74" s="144">
        <f>'Račun prihoda i rashoda izvori'!E154</f>
        <v>3074.04</v>
      </c>
      <c r="I74" s="144">
        <f>'Račun prihoda i rashoda izvori'!F154+'Račun prihoda i rashoda izvori'!F157</f>
        <v>0</v>
      </c>
      <c r="J74" s="144">
        <f>'Račun prihoda i rashoda izvori'!G154+'Račun prihoda i rashoda izvori'!G157</f>
        <v>0</v>
      </c>
    </row>
    <row r="75" spans="1:10" x14ac:dyDescent="0.25">
      <c r="A75" s="525"/>
      <c r="B75" s="525"/>
      <c r="C75" s="526">
        <v>52</v>
      </c>
      <c r="D75" s="526">
        <v>52</v>
      </c>
      <c r="E75" s="552" t="s">
        <v>44</v>
      </c>
      <c r="F75" s="527">
        <f t="shared" ref="F75:G75" si="26">SUM(F76+F78+F80)</f>
        <v>1168480.2200000002</v>
      </c>
      <c r="G75" s="527">
        <f t="shared" si="26"/>
        <v>1373775.55</v>
      </c>
      <c r="H75" s="527">
        <f>SUM(H76+H78+H80)</f>
        <v>1630753.3800000001</v>
      </c>
      <c r="I75" s="527">
        <f>I76+I78+I80</f>
        <v>1674783.72</v>
      </c>
      <c r="J75" s="527">
        <f>J76+J78+J80</f>
        <v>1719002.89</v>
      </c>
    </row>
    <row r="76" spans="1:10" x14ac:dyDescent="0.25">
      <c r="A76" s="89"/>
      <c r="B76" s="89"/>
      <c r="C76" s="84"/>
      <c r="D76" s="84">
        <v>311</v>
      </c>
      <c r="E76" s="478" t="s">
        <v>57</v>
      </c>
      <c r="F76" s="109">
        <f t="shared" ref="F76:H76" si="27">SUM(F77)</f>
        <v>770091.42</v>
      </c>
      <c r="G76" s="109">
        <f t="shared" si="27"/>
        <v>897985.31</v>
      </c>
      <c r="H76" s="109">
        <f t="shared" si="27"/>
        <v>1098158.55</v>
      </c>
      <c r="I76" s="109">
        <v>1127808.83</v>
      </c>
      <c r="J76" s="109">
        <v>1158259.67</v>
      </c>
    </row>
    <row r="77" spans="1:10" x14ac:dyDescent="0.25">
      <c r="A77" s="92"/>
      <c r="B77" s="92"/>
      <c r="C77" s="94"/>
      <c r="D77" s="94">
        <v>3111</v>
      </c>
      <c r="E77" s="479" t="s">
        <v>56</v>
      </c>
      <c r="F77" s="143">
        <v>770091.42</v>
      </c>
      <c r="G77" s="144">
        <v>897985.31</v>
      </c>
      <c r="H77" s="144">
        <f>'Račun prihoda i rashoda izvori'!E170</f>
        <v>1098158.55</v>
      </c>
      <c r="I77" s="144">
        <f>'Račun prihoda i rashoda izvori'!F170</f>
        <v>0</v>
      </c>
      <c r="J77" s="144">
        <f>'Račun prihoda i rashoda izvori'!G170</f>
        <v>0</v>
      </c>
    </row>
    <row r="78" spans="1:10" x14ac:dyDescent="0.25">
      <c r="A78" s="89"/>
      <c r="B78" s="89"/>
      <c r="C78" s="84"/>
      <c r="D78" s="84">
        <v>312</v>
      </c>
      <c r="E78" s="478" t="s">
        <v>58</v>
      </c>
      <c r="F78" s="109">
        <f t="shared" ref="F78:H78" si="28">SUM(F79)</f>
        <v>45369.26</v>
      </c>
      <c r="G78" s="109">
        <f t="shared" si="28"/>
        <v>99276.32</v>
      </c>
      <c r="H78" s="109">
        <f t="shared" si="28"/>
        <v>33513.599999999999</v>
      </c>
      <c r="I78" s="109">
        <v>34418.47</v>
      </c>
      <c r="J78" s="109">
        <v>34347.769999999997</v>
      </c>
    </row>
    <row r="79" spans="1:10" x14ac:dyDescent="0.25">
      <c r="A79" s="92"/>
      <c r="B79" s="92"/>
      <c r="C79" s="94"/>
      <c r="D79" s="94">
        <v>3121</v>
      </c>
      <c r="E79" s="479" t="s">
        <v>58</v>
      </c>
      <c r="F79" s="143">
        <v>45369.26</v>
      </c>
      <c r="G79" s="144">
        <v>99276.32</v>
      </c>
      <c r="H79" s="144">
        <f>'Račun prihoda i rashoda izvori'!E172</f>
        <v>33513.599999999999</v>
      </c>
      <c r="I79" s="144">
        <f>'Račun prihoda i rashoda izvori'!F172</f>
        <v>0</v>
      </c>
      <c r="J79" s="144">
        <f>'Račun prihoda i rashoda izvori'!G172</f>
        <v>0</v>
      </c>
    </row>
    <row r="80" spans="1:10" x14ac:dyDescent="0.25">
      <c r="A80" s="89"/>
      <c r="B80" s="89"/>
      <c r="C80" s="84"/>
      <c r="D80" s="84">
        <v>313</v>
      </c>
      <c r="E80" s="478" t="s">
        <v>59</v>
      </c>
      <c r="F80" s="109">
        <f>F81+F82</f>
        <v>353019.54000000004</v>
      </c>
      <c r="G80" s="109">
        <f t="shared" ref="G80" si="29">SUM(G82)</f>
        <v>376513.92</v>
      </c>
      <c r="H80" s="109">
        <f>H81+H82</f>
        <v>499081.23</v>
      </c>
      <c r="I80" s="109">
        <v>512556.42</v>
      </c>
      <c r="J80" s="109">
        <v>526395.44999999995</v>
      </c>
    </row>
    <row r="81" spans="1:10" x14ac:dyDescent="0.25">
      <c r="A81" s="92"/>
      <c r="B81" s="92"/>
      <c r="C81" s="94"/>
      <c r="D81" s="94">
        <v>3131</v>
      </c>
      <c r="E81" s="479" t="s">
        <v>137</v>
      </c>
      <c r="F81" s="143">
        <v>192523.54</v>
      </c>
      <c r="G81" s="144"/>
      <c r="H81" s="144">
        <f>'Račun prihoda i rashoda izvori'!E174</f>
        <v>272956.7</v>
      </c>
      <c r="I81" s="144">
        <f>'Račun prihoda i rashoda izvori'!F174</f>
        <v>0</v>
      </c>
      <c r="J81" s="144">
        <f>'Račun prihoda i rashoda izvori'!G174</f>
        <v>0</v>
      </c>
    </row>
    <row r="82" spans="1:10" x14ac:dyDescent="0.25">
      <c r="A82" s="92"/>
      <c r="B82" s="92"/>
      <c r="C82" s="94"/>
      <c r="D82" s="94">
        <v>3132</v>
      </c>
      <c r="E82" s="479" t="s">
        <v>60</v>
      </c>
      <c r="F82" s="143">
        <f>158831.57+1664.43</f>
        <v>160496</v>
      </c>
      <c r="G82" s="144">
        <v>376513.92</v>
      </c>
      <c r="H82" s="144">
        <f>'Račun prihoda i rashoda izvori'!E175</f>
        <v>226124.53</v>
      </c>
      <c r="I82" s="144">
        <f>'Račun prihoda i rashoda izvori'!F175</f>
        <v>0</v>
      </c>
      <c r="J82" s="144">
        <f>'Račun prihoda i rashoda izvori'!G175</f>
        <v>0</v>
      </c>
    </row>
    <row r="83" spans="1:10" x14ac:dyDescent="0.25">
      <c r="A83" s="515"/>
      <c r="B83" s="515">
        <v>32</v>
      </c>
      <c r="C83" s="516"/>
      <c r="D83" s="516"/>
      <c r="E83" s="553" t="s">
        <v>36</v>
      </c>
      <c r="F83" s="290">
        <f>F84+F90+F95+F106+F135+F150</f>
        <v>244025.09</v>
      </c>
      <c r="G83" s="290">
        <f>G84+G90+G95+G106+G135+G150</f>
        <v>228602.52</v>
      </c>
      <c r="H83" s="290">
        <f>H84+H90+H95+H106+H135+H150+H87</f>
        <v>253507.22999999998</v>
      </c>
      <c r="I83" s="290">
        <f>I84+I87+I90+I95+I106+I135+I150+28908.34</f>
        <v>251644.56000000003</v>
      </c>
      <c r="J83" s="290">
        <f>J84+J87+J90+J95+J106+J135+J150+28908.34</f>
        <v>255497.28</v>
      </c>
    </row>
    <row r="84" spans="1:10" x14ac:dyDescent="0.25">
      <c r="A84" s="525"/>
      <c r="B84" s="525"/>
      <c r="C84" s="526">
        <v>11</v>
      </c>
      <c r="D84" s="526">
        <v>11</v>
      </c>
      <c r="E84" s="552" t="s">
        <v>18</v>
      </c>
      <c r="F84" s="527">
        <f>F85</f>
        <v>42.93</v>
      </c>
      <c r="G84" s="527">
        <f t="shared" ref="F84:G88" si="30">SUM(G85)</f>
        <v>0</v>
      </c>
      <c r="H84" s="527">
        <f>SUM(H85)</f>
        <v>132.47999999999999</v>
      </c>
      <c r="I84" s="527">
        <f t="shared" ref="I84:J84" si="31">SUM(I85)</f>
        <v>0</v>
      </c>
      <c r="J84" s="527">
        <f t="shared" si="31"/>
        <v>0</v>
      </c>
    </row>
    <row r="85" spans="1:10" ht="25.5" x14ac:dyDescent="0.25">
      <c r="A85" s="89"/>
      <c r="B85" s="89"/>
      <c r="C85" s="84"/>
      <c r="D85" s="89">
        <v>321</v>
      </c>
      <c r="E85" s="465" t="s">
        <v>61</v>
      </c>
      <c r="F85" s="109">
        <f t="shared" si="30"/>
        <v>42.93</v>
      </c>
      <c r="G85" s="109">
        <f>SUM(G86:G86)</f>
        <v>0</v>
      </c>
      <c r="H85" s="109">
        <f>SUM(H86)</f>
        <v>132.47999999999999</v>
      </c>
      <c r="I85" s="109">
        <f t="shared" ref="I85:J85" si="32">SUM(I86)</f>
        <v>0</v>
      </c>
      <c r="J85" s="109">
        <f t="shared" si="32"/>
        <v>0</v>
      </c>
    </row>
    <row r="86" spans="1:10" ht="25.5" x14ac:dyDescent="0.25">
      <c r="A86" s="92"/>
      <c r="B86" s="92"/>
      <c r="C86" s="94"/>
      <c r="D86" s="92">
        <v>3212</v>
      </c>
      <c r="E86" s="466" t="s">
        <v>100</v>
      </c>
      <c r="F86" s="143">
        <v>42.93</v>
      </c>
      <c r="G86" s="144"/>
      <c r="H86" s="144">
        <f>'Račun prihoda i rashoda izvori'!E55</f>
        <v>132.47999999999999</v>
      </c>
      <c r="I86" s="144">
        <f>'Račun prihoda i rashoda izvori'!F55</f>
        <v>0</v>
      </c>
      <c r="J86" s="144">
        <f>'Račun prihoda i rashoda izvori'!G55</f>
        <v>0</v>
      </c>
    </row>
    <row r="87" spans="1:10" x14ac:dyDescent="0.25">
      <c r="A87" s="525"/>
      <c r="B87" s="525"/>
      <c r="C87" s="526">
        <v>31</v>
      </c>
      <c r="D87" s="526">
        <v>31</v>
      </c>
      <c r="E87" s="552" t="s">
        <v>96</v>
      </c>
      <c r="F87" s="527">
        <f>F88</f>
        <v>0</v>
      </c>
      <c r="G87" s="527">
        <f t="shared" si="30"/>
        <v>0</v>
      </c>
      <c r="H87" s="527">
        <f>SUM(H88)</f>
        <v>1590</v>
      </c>
      <c r="I87" s="527">
        <f t="shared" ref="I87:J88" si="33">SUM(I88)</f>
        <v>1320</v>
      </c>
      <c r="J87" s="527">
        <f t="shared" si="33"/>
        <v>1320</v>
      </c>
    </row>
    <row r="88" spans="1:10" ht="25.5" x14ac:dyDescent="0.25">
      <c r="A88" s="89"/>
      <c r="B88" s="89"/>
      <c r="C88" s="84"/>
      <c r="D88" s="89">
        <v>321</v>
      </c>
      <c r="E88" s="465" t="s">
        <v>61</v>
      </c>
      <c r="F88" s="109">
        <f t="shared" si="30"/>
        <v>0</v>
      </c>
      <c r="G88" s="109">
        <f>SUM(G89:G89)</f>
        <v>0</v>
      </c>
      <c r="H88" s="109">
        <f>SUM(H89)</f>
        <v>1590</v>
      </c>
      <c r="I88" s="109">
        <f t="shared" si="33"/>
        <v>1320</v>
      </c>
      <c r="J88" s="109">
        <f t="shared" si="33"/>
        <v>1320</v>
      </c>
    </row>
    <row r="89" spans="1:10" x14ac:dyDescent="0.25">
      <c r="A89" s="92"/>
      <c r="B89" s="92"/>
      <c r="C89" s="94"/>
      <c r="D89" s="92">
        <v>3211</v>
      </c>
      <c r="E89" s="466" t="s">
        <v>68</v>
      </c>
      <c r="F89" s="143">
        <v>0</v>
      </c>
      <c r="G89" s="144"/>
      <c r="H89" s="144">
        <f>'Račun prihoda i rashoda izvori'!E60</f>
        <v>1590</v>
      </c>
      <c r="I89" s="144">
        <v>1320</v>
      </c>
      <c r="J89" s="144">
        <v>1320</v>
      </c>
    </row>
    <row r="90" spans="1:10" x14ac:dyDescent="0.25">
      <c r="A90" s="525"/>
      <c r="B90" s="525"/>
      <c r="C90" s="526">
        <v>31</v>
      </c>
      <c r="D90" s="526">
        <v>31</v>
      </c>
      <c r="E90" s="552" t="s">
        <v>96</v>
      </c>
      <c r="F90" s="527">
        <f>F91+F93</f>
        <v>1634.72</v>
      </c>
      <c r="G90" s="527">
        <f>SUM(G93)</f>
        <v>1513.04</v>
      </c>
      <c r="H90" s="527">
        <f>H91+H93</f>
        <v>2252.2300000000005</v>
      </c>
      <c r="I90" s="527">
        <f t="shared" ref="I90:J90" si="34">SUM(I93)</f>
        <v>2904.33</v>
      </c>
      <c r="J90" s="527">
        <f t="shared" si="34"/>
        <v>2904.33</v>
      </c>
    </row>
    <row r="91" spans="1:10" ht="25.5" x14ac:dyDescent="0.25">
      <c r="A91" s="89"/>
      <c r="B91" s="89"/>
      <c r="C91" s="84"/>
      <c r="D91" s="89">
        <v>322</v>
      </c>
      <c r="E91" s="465" t="s">
        <v>62</v>
      </c>
      <c r="F91" s="142">
        <f>F92</f>
        <v>101.56</v>
      </c>
      <c r="G91" s="109"/>
      <c r="H91" s="109">
        <f>H92</f>
        <v>1212.4100000000001</v>
      </c>
      <c r="I91" s="109">
        <f t="shared" ref="I91:J91" si="35">I92</f>
        <v>0</v>
      </c>
      <c r="J91" s="109">
        <f t="shared" si="35"/>
        <v>0</v>
      </c>
    </row>
    <row r="92" spans="1:10" x14ac:dyDescent="0.25">
      <c r="A92" s="92"/>
      <c r="B92" s="92"/>
      <c r="C92" s="94"/>
      <c r="D92" s="92">
        <v>3222</v>
      </c>
      <c r="E92" s="466" t="s">
        <v>63</v>
      </c>
      <c r="F92" s="143">
        <v>101.56</v>
      </c>
      <c r="G92" s="144"/>
      <c r="H92" s="144">
        <f>'Račun prihoda i rashoda izvori'!E62+'Račun prihoda i rashoda izvori'!E63+'Račun prihoda i rashoda izvori'!E64+'Račun prihoda i rashoda izvori'!E65</f>
        <v>1212.4100000000001</v>
      </c>
      <c r="I92" s="144">
        <f>'Račun prihoda i rashoda izvori'!F62+'Račun prihoda i rashoda izvori'!F63+'Račun prihoda i rashoda izvori'!F64+'Račun prihoda i rashoda izvori'!F65</f>
        <v>0</v>
      </c>
      <c r="J92" s="144">
        <f>'Račun prihoda i rashoda izvori'!G62+'Račun prihoda i rashoda izvori'!G63+'Račun prihoda i rashoda izvori'!G64+'Račun prihoda i rashoda izvori'!G65</f>
        <v>0</v>
      </c>
    </row>
    <row r="93" spans="1:10" x14ac:dyDescent="0.25">
      <c r="A93" s="89"/>
      <c r="B93" s="89"/>
      <c r="C93" s="84"/>
      <c r="D93" s="89">
        <v>323</v>
      </c>
      <c r="E93" s="465" t="s">
        <v>74</v>
      </c>
      <c r="F93" s="109">
        <f t="shared" ref="F93:G93" si="36">SUM(F94)</f>
        <v>1533.16</v>
      </c>
      <c r="G93" s="109">
        <f t="shared" si="36"/>
        <v>1513.04</v>
      </c>
      <c r="H93" s="109">
        <f>SUM(H94)</f>
        <v>1039.8200000000002</v>
      </c>
      <c r="I93" s="109">
        <f>'POSEBNI DIO'!I184</f>
        <v>2904.33</v>
      </c>
      <c r="J93" s="109">
        <f>'POSEBNI DIO'!J184</f>
        <v>2904.33</v>
      </c>
    </row>
    <row r="94" spans="1:10" x14ac:dyDescent="0.25">
      <c r="A94" s="92"/>
      <c r="B94" s="92"/>
      <c r="C94" s="94"/>
      <c r="D94" s="92">
        <v>3237</v>
      </c>
      <c r="E94" s="472" t="s">
        <v>81</v>
      </c>
      <c r="F94" s="143">
        <v>1533.16</v>
      </c>
      <c r="G94" s="144">
        <v>1513.04</v>
      </c>
      <c r="H94" s="144">
        <f>'Račun prihoda i rashoda izvori'!E66</f>
        <v>1039.8200000000002</v>
      </c>
      <c r="I94" s="144"/>
      <c r="J94" s="144"/>
    </row>
    <row r="95" spans="1:10" x14ac:dyDescent="0.25">
      <c r="A95" s="525"/>
      <c r="B95" s="525"/>
      <c r="C95" s="526">
        <v>43</v>
      </c>
      <c r="D95" s="526">
        <v>43</v>
      </c>
      <c r="E95" s="552" t="s">
        <v>47</v>
      </c>
      <c r="F95" s="528">
        <f>F96+F98+F102+F104</f>
        <v>18664.5</v>
      </c>
      <c r="G95" s="528">
        <f>G96+G98+G102+G104</f>
        <v>14803.329999999998</v>
      </c>
      <c r="H95" s="528">
        <f>H96+H98+H102+H104</f>
        <v>30228.34</v>
      </c>
      <c r="I95" s="527">
        <f>I98</f>
        <v>0</v>
      </c>
      <c r="J95" s="527">
        <f>J98</f>
        <v>0</v>
      </c>
    </row>
    <row r="96" spans="1:10" ht="25.5" x14ac:dyDescent="0.25">
      <c r="A96" s="89"/>
      <c r="B96" s="89"/>
      <c r="C96" s="84"/>
      <c r="D96" s="89">
        <v>321</v>
      </c>
      <c r="E96" s="465" t="s">
        <v>61</v>
      </c>
      <c r="F96" s="109">
        <f t="shared" ref="F96" si="37">SUM(F97)</f>
        <v>351.36</v>
      </c>
      <c r="G96" s="109">
        <f t="shared" ref="G96" si="38">SUM(G97)</f>
        <v>325.22000000000003</v>
      </c>
      <c r="H96" s="109">
        <f>SUM(H97)</f>
        <v>675.84</v>
      </c>
      <c r="I96" s="109">
        <v>0</v>
      </c>
      <c r="J96" s="109">
        <f t="shared" ref="J96" si="39">SUM(J97)</f>
        <v>0</v>
      </c>
    </row>
    <row r="97" spans="1:10" ht="25.5" x14ac:dyDescent="0.25">
      <c r="A97" s="92"/>
      <c r="B97" s="92"/>
      <c r="C97" s="94"/>
      <c r="D97" s="92">
        <v>3212</v>
      </c>
      <c r="E97" s="466" t="s">
        <v>100</v>
      </c>
      <c r="F97" s="143">
        <v>351.36</v>
      </c>
      <c r="G97" s="144">
        <v>325.22000000000003</v>
      </c>
      <c r="H97" s="144">
        <f>'Račun prihoda i rashoda izvori'!E98</f>
        <v>675.84</v>
      </c>
      <c r="I97" s="144">
        <f>'Račun prihoda i rashoda izvori'!F98</f>
        <v>0</v>
      </c>
      <c r="J97" s="144">
        <f>'Račun prihoda i rashoda izvori'!G98</f>
        <v>0</v>
      </c>
    </row>
    <row r="98" spans="1:10" ht="25.5" x14ac:dyDescent="0.25">
      <c r="A98" s="89"/>
      <c r="B98" s="129"/>
      <c r="C98" s="129"/>
      <c r="D98" s="556">
        <v>322</v>
      </c>
      <c r="E98" s="471" t="s">
        <v>62</v>
      </c>
      <c r="F98" s="500">
        <f>F99+F100+F101</f>
        <v>13492.29</v>
      </c>
      <c r="G98" s="500">
        <f>G99+G100</f>
        <v>11547.99</v>
      </c>
      <c r="H98" s="500">
        <f>H99+H100+H101</f>
        <v>24578.7</v>
      </c>
      <c r="I98" s="500">
        <f t="shared" ref="I98:J98" si="40">I99+I100+I101</f>
        <v>0</v>
      </c>
      <c r="J98" s="500">
        <f t="shared" si="40"/>
        <v>0</v>
      </c>
    </row>
    <row r="99" spans="1:10" ht="25.5" x14ac:dyDescent="0.25">
      <c r="A99" s="92"/>
      <c r="B99" s="131"/>
      <c r="C99" s="131"/>
      <c r="D99" s="130">
        <v>3221</v>
      </c>
      <c r="E99" s="472" t="s">
        <v>64</v>
      </c>
      <c r="F99" s="502">
        <v>1242.69</v>
      </c>
      <c r="G99" s="503">
        <v>485.05</v>
      </c>
      <c r="H99" s="503">
        <f>'Račun prihoda i rashoda izvori'!E100</f>
        <v>1500</v>
      </c>
      <c r="I99" s="503">
        <f>'Račun prihoda i rashoda izvori'!F100</f>
        <v>0</v>
      </c>
      <c r="J99" s="503">
        <f>'Račun prihoda i rashoda izvori'!G100</f>
        <v>0</v>
      </c>
    </row>
    <row r="100" spans="1:10" x14ac:dyDescent="0.25">
      <c r="A100" s="92"/>
      <c r="B100" s="131"/>
      <c r="C100" s="131"/>
      <c r="D100" s="130">
        <v>3222</v>
      </c>
      <c r="E100" s="472" t="s">
        <v>63</v>
      </c>
      <c r="F100" s="502">
        <v>11566.94</v>
      </c>
      <c r="G100" s="503">
        <v>11062.94</v>
      </c>
      <c r="H100" s="503">
        <f>'Račun prihoda i rashoda izvori'!E101</f>
        <v>23009.55</v>
      </c>
      <c r="I100" s="503">
        <f>'Račun prihoda i rashoda izvori'!F101</f>
        <v>0</v>
      </c>
      <c r="J100" s="503">
        <f>'Račun prihoda i rashoda izvori'!G101</f>
        <v>0</v>
      </c>
    </row>
    <row r="101" spans="1:10" x14ac:dyDescent="0.25">
      <c r="A101" s="92"/>
      <c r="B101" s="131"/>
      <c r="C101" s="131"/>
      <c r="D101" s="130">
        <v>3225</v>
      </c>
      <c r="E101" s="472" t="s">
        <v>72</v>
      </c>
      <c r="F101" s="502">
        <v>682.66</v>
      </c>
      <c r="G101" s="503"/>
      <c r="H101" s="503">
        <f>'Račun prihoda i rashoda izvori'!E102</f>
        <v>69.150000000000006</v>
      </c>
      <c r="I101" s="503">
        <f>'Račun prihoda i rashoda izvori'!F102</f>
        <v>0</v>
      </c>
      <c r="J101" s="503">
        <f>'Račun prihoda i rashoda izvori'!G102</f>
        <v>0</v>
      </c>
    </row>
    <row r="102" spans="1:10" x14ac:dyDescent="0.25">
      <c r="A102" s="89"/>
      <c r="B102" s="129"/>
      <c r="C102" s="129"/>
      <c r="D102" s="556">
        <v>329</v>
      </c>
      <c r="E102" s="471" t="s">
        <v>97</v>
      </c>
      <c r="F102" s="500">
        <f t="shared" ref="F102:G102" si="41">SUM(F103)</f>
        <v>7.01</v>
      </c>
      <c r="G102" s="500">
        <f t="shared" si="41"/>
        <v>2930.12</v>
      </c>
      <c r="H102" s="500">
        <f>SUM(H103)</f>
        <v>2000</v>
      </c>
      <c r="I102" s="500">
        <f t="shared" ref="I102:J102" si="42">SUM(I103)</f>
        <v>0</v>
      </c>
      <c r="J102" s="500">
        <f t="shared" si="42"/>
        <v>0</v>
      </c>
    </row>
    <row r="103" spans="1:10" x14ac:dyDescent="0.25">
      <c r="A103" s="360"/>
      <c r="B103" s="133"/>
      <c r="C103" s="133"/>
      <c r="D103" s="558">
        <v>3299</v>
      </c>
      <c r="E103" s="487" t="s">
        <v>65</v>
      </c>
      <c r="F103" s="504">
        <v>7.01</v>
      </c>
      <c r="G103" s="505">
        <v>2930.12</v>
      </c>
      <c r="H103" s="505">
        <f>'Račun prihoda i rashoda izvori'!E105</f>
        <v>2000</v>
      </c>
      <c r="I103" s="505">
        <f>'Račun prihoda i rashoda izvori'!F105</f>
        <v>0</v>
      </c>
      <c r="J103" s="505">
        <f>'Račun prihoda i rashoda izvori'!G105</f>
        <v>0</v>
      </c>
    </row>
    <row r="104" spans="1:10" x14ac:dyDescent="0.25">
      <c r="A104" s="89"/>
      <c r="B104" s="129"/>
      <c r="C104" s="84"/>
      <c r="D104" s="84">
        <v>323</v>
      </c>
      <c r="E104" s="478" t="s">
        <v>74</v>
      </c>
      <c r="F104" s="109">
        <f>F105</f>
        <v>4813.84</v>
      </c>
      <c r="G104" s="109">
        <f>G105</f>
        <v>0</v>
      </c>
      <c r="H104" s="109">
        <f>H105</f>
        <v>2973.8</v>
      </c>
      <c r="I104" s="109"/>
      <c r="J104" s="109"/>
    </row>
    <row r="105" spans="1:10" x14ac:dyDescent="0.25">
      <c r="A105" s="122"/>
      <c r="B105" s="559"/>
      <c r="C105" s="529"/>
      <c r="D105" s="529">
        <v>3239</v>
      </c>
      <c r="E105" s="554" t="s">
        <v>83</v>
      </c>
      <c r="F105" s="530">
        <f>3171.76+1815.17+509.57-682.66</f>
        <v>4813.84</v>
      </c>
      <c r="G105" s="531"/>
      <c r="H105" s="531">
        <f>'Račun prihoda i rashoda izvori'!E107</f>
        <v>2973.8</v>
      </c>
      <c r="I105" s="531">
        <f>'Račun prihoda i rashoda izvori'!F107</f>
        <v>0</v>
      </c>
      <c r="J105" s="531">
        <f>'Račun prihoda i rashoda izvori'!G107</f>
        <v>0</v>
      </c>
    </row>
    <row r="106" spans="1:10" x14ac:dyDescent="0.25">
      <c r="A106" s="525"/>
      <c r="B106" s="560"/>
      <c r="C106" s="526">
        <v>44</v>
      </c>
      <c r="D106" s="526">
        <v>44</v>
      </c>
      <c r="E106" s="552" t="s">
        <v>48</v>
      </c>
      <c r="F106" s="528">
        <f>F107+F112+F119+F129</f>
        <v>84301.39</v>
      </c>
      <c r="G106" s="528">
        <f>G107+G112+G119+G129</f>
        <v>75818.149999999994</v>
      </c>
      <c r="H106" s="528">
        <f>H107+H112+H119+H129</f>
        <v>75818.150000000009</v>
      </c>
      <c r="I106" s="528">
        <f>'POSEBNI DIO'!I97</f>
        <v>75818.150000000009</v>
      </c>
      <c r="J106" s="528">
        <f>'POSEBNI DIO'!J97</f>
        <v>75818.150000000009</v>
      </c>
    </row>
    <row r="107" spans="1:10" ht="25.5" x14ac:dyDescent="0.25">
      <c r="A107" s="89"/>
      <c r="B107" s="89"/>
      <c r="C107" s="84"/>
      <c r="D107" s="89">
        <v>321</v>
      </c>
      <c r="E107" s="465" t="s">
        <v>61</v>
      </c>
      <c r="F107" s="109">
        <f>F108+F109+F110+F111</f>
        <v>6767.35</v>
      </c>
      <c r="G107" s="109">
        <f>SUM(G108:G111)</f>
        <v>4876.4500000000007</v>
      </c>
      <c r="H107" s="109">
        <f>SUM(H108:H111)</f>
        <v>4876.4500000000007</v>
      </c>
      <c r="I107" s="109">
        <v>4876.45</v>
      </c>
      <c r="J107" s="109">
        <v>4876.45</v>
      </c>
    </row>
    <row r="108" spans="1:10" x14ac:dyDescent="0.25">
      <c r="A108" s="92"/>
      <c r="B108" s="92"/>
      <c r="C108" s="94"/>
      <c r="D108" s="92">
        <v>3211</v>
      </c>
      <c r="E108" s="466" t="s">
        <v>68</v>
      </c>
      <c r="F108" s="143">
        <v>4308.91</v>
      </c>
      <c r="G108" s="144">
        <v>2746.01</v>
      </c>
      <c r="H108" s="150">
        <f>'Račun prihoda i rashoda izvori'!E113</f>
        <v>2746.01</v>
      </c>
      <c r="I108" s="144"/>
      <c r="J108" s="144"/>
    </row>
    <row r="109" spans="1:10" ht="25.5" x14ac:dyDescent="0.25">
      <c r="A109" s="92"/>
      <c r="B109" s="92"/>
      <c r="C109" s="94"/>
      <c r="D109" s="92">
        <v>3212</v>
      </c>
      <c r="E109" s="466" t="s">
        <v>100</v>
      </c>
      <c r="F109" s="143"/>
      <c r="G109" s="144"/>
      <c r="H109" s="150">
        <f>'Račun prihoda i rashoda izvori'!E114</f>
        <v>0</v>
      </c>
      <c r="I109" s="144"/>
      <c r="J109" s="144"/>
    </row>
    <row r="110" spans="1:10" ht="25.5" x14ac:dyDescent="0.25">
      <c r="A110" s="92"/>
      <c r="B110" s="92"/>
      <c r="C110" s="94"/>
      <c r="D110" s="92">
        <v>3213</v>
      </c>
      <c r="E110" s="466" t="s">
        <v>69</v>
      </c>
      <c r="F110" s="143">
        <v>1005</v>
      </c>
      <c r="G110" s="144">
        <v>715</v>
      </c>
      <c r="H110" s="150">
        <f>'Račun prihoda i rashoda izvori'!E115</f>
        <v>715</v>
      </c>
      <c r="I110" s="144"/>
      <c r="J110" s="144"/>
    </row>
    <row r="111" spans="1:10" ht="25.5" x14ac:dyDescent="0.25">
      <c r="A111" s="92"/>
      <c r="B111" s="92"/>
      <c r="C111" s="94"/>
      <c r="D111" s="92">
        <v>3214</v>
      </c>
      <c r="E111" s="466" t="s">
        <v>70</v>
      </c>
      <c r="F111" s="143">
        <v>1453.44</v>
      </c>
      <c r="G111" s="144">
        <v>1415.44</v>
      </c>
      <c r="H111" s="150">
        <f>'Račun prihoda i rashoda izvori'!E116</f>
        <v>1415.44</v>
      </c>
      <c r="I111" s="144"/>
      <c r="J111" s="144"/>
    </row>
    <row r="112" spans="1:10" ht="25.5" x14ac:dyDescent="0.25">
      <c r="A112" s="89"/>
      <c r="B112" s="129"/>
      <c r="C112" s="129"/>
      <c r="D112" s="556">
        <v>322</v>
      </c>
      <c r="E112" s="471" t="s">
        <v>62</v>
      </c>
      <c r="F112" s="500">
        <f>F113+F114+F115+F116+F117+F118</f>
        <v>45313.66</v>
      </c>
      <c r="G112" s="500">
        <f>G113+G114+G115+G116+G117+G118</f>
        <v>49798.009999999995</v>
      </c>
      <c r="H112" s="500">
        <f>H113+H114+H115+H116+H117+H118</f>
        <v>47676.37000000001</v>
      </c>
      <c r="I112" s="500">
        <v>52676.38</v>
      </c>
      <c r="J112" s="500">
        <v>52676.38</v>
      </c>
    </row>
    <row r="113" spans="1:10" ht="25.5" x14ac:dyDescent="0.25">
      <c r="A113" s="92"/>
      <c r="B113" s="131"/>
      <c r="C113" s="131"/>
      <c r="D113" s="130">
        <v>3221</v>
      </c>
      <c r="E113" s="472" t="s">
        <v>64</v>
      </c>
      <c r="F113" s="502">
        <v>12838.24</v>
      </c>
      <c r="G113" s="503">
        <v>9720.85</v>
      </c>
      <c r="H113" s="503">
        <f>'Račun prihoda i rashoda izvori'!E118</f>
        <v>10731.17</v>
      </c>
      <c r="I113" s="144"/>
      <c r="J113" s="144"/>
    </row>
    <row r="114" spans="1:10" x14ac:dyDescent="0.25">
      <c r="A114" s="92"/>
      <c r="B114" s="131"/>
      <c r="C114" s="131"/>
      <c r="D114" s="130">
        <v>3222</v>
      </c>
      <c r="E114" s="472" t="s">
        <v>63</v>
      </c>
      <c r="F114" s="502">
        <v>0</v>
      </c>
      <c r="G114" s="503">
        <v>663.61</v>
      </c>
      <c r="H114" s="503">
        <f>'Račun prihoda i rashoda izvori'!E119</f>
        <v>0</v>
      </c>
      <c r="I114" s="144"/>
      <c r="J114" s="144"/>
    </row>
    <row r="115" spans="1:10" x14ac:dyDescent="0.25">
      <c r="A115" s="92"/>
      <c r="B115" s="131"/>
      <c r="C115" s="131"/>
      <c r="D115" s="130">
        <v>3223</v>
      </c>
      <c r="E115" s="472" t="s">
        <v>71</v>
      </c>
      <c r="F115" s="502">
        <v>27805.38</v>
      </c>
      <c r="G115" s="503">
        <v>33986.589999999997</v>
      </c>
      <c r="H115" s="503">
        <f>'Račun prihoda i rashoda izvori'!E120</f>
        <v>31986.59</v>
      </c>
      <c r="I115" s="144"/>
      <c r="J115" s="144"/>
    </row>
    <row r="116" spans="1:10" ht="25.5" x14ac:dyDescent="0.25">
      <c r="A116" s="92"/>
      <c r="B116" s="131"/>
      <c r="C116" s="131"/>
      <c r="D116" s="130">
        <v>3224</v>
      </c>
      <c r="E116" s="472" t="s">
        <v>114</v>
      </c>
      <c r="F116" s="502">
        <v>3195.88</v>
      </c>
      <c r="G116" s="503">
        <v>2487.23</v>
      </c>
      <c r="H116" s="503">
        <f>'Račun prihoda i rashoda izvori'!E121</f>
        <v>2752.09</v>
      </c>
      <c r="I116" s="144"/>
      <c r="J116" s="144"/>
    </row>
    <row r="117" spans="1:10" x14ac:dyDescent="0.25">
      <c r="A117" s="92"/>
      <c r="B117" s="131"/>
      <c r="C117" s="131"/>
      <c r="D117" s="130">
        <v>3225</v>
      </c>
      <c r="E117" s="472" t="s">
        <v>72</v>
      </c>
      <c r="F117" s="502">
        <v>776.19</v>
      </c>
      <c r="G117" s="503">
        <v>1990.84</v>
      </c>
      <c r="H117" s="503">
        <f>'Račun prihoda i rashoda izvori'!E122</f>
        <v>990.83</v>
      </c>
      <c r="I117" s="144"/>
      <c r="J117" s="144"/>
    </row>
    <row r="118" spans="1:10" ht="25.5" x14ac:dyDescent="0.25">
      <c r="A118" s="92"/>
      <c r="B118" s="131"/>
      <c r="C118" s="131"/>
      <c r="D118" s="130">
        <v>3227</v>
      </c>
      <c r="E118" s="472" t="s">
        <v>73</v>
      </c>
      <c r="F118" s="502">
        <v>697.97</v>
      </c>
      <c r="G118" s="503">
        <v>948.89</v>
      </c>
      <c r="H118" s="503">
        <f>'Račun prihoda i rashoda izvori'!E123</f>
        <v>1215.69</v>
      </c>
      <c r="I118" s="144"/>
      <c r="J118" s="144"/>
    </row>
    <row r="119" spans="1:10" x14ac:dyDescent="0.25">
      <c r="A119" s="89"/>
      <c r="B119" s="129"/>
      <c r="C119" s="129"/>
      <c r="D119" s="556">
        <v>323</v>
      </c>
      <c r="E119" s="471" t="s">
        <v>74</v>
      </c>
      <c r="F119" s="500">
        <f>F120+F121+F122+F123+F124+F125+F126+F127+F128</f>
        <v>30316.39</v>
      </c>
      <c r="G119" s="500">
        <f>G120+G121+G122+G123+G124+G125+G126+G127+G128</f>
        <v>18142.77</v>
      </c>
      <c r="H119" s="500">
        <f t="shared" ref="H119" si="43">SUM(H120:H128)</f>
        <v>19475.109999999997</v>
      </c>
      <c r="I119" s="500">
        <v>21732.11</v>
      </c>
      <c r="J119" s="500">
        <v>21732.11</v>
      </c>
    </row>
    <row r="120" spans="1:10" ht="25.5" x14ac:dyDescent="0.25">
      <c r="A120" s="92"/>
      <c r="B120" s="131"/>
      <c r="C120" s="131"/>
      <c r="D120" s="130">
        <v>3231</v>
      </c>
      <c r="E120" s="472" t="s">
        <v>75</v>
      </c>
      <c r="F120" s="502">
        <v>1749.67</v>
      </c>
      <c r="G120" s="503">
        <v>1582.64</v>
      </c>
      <c r="H120" s="503">
        <f>'POSEBNI DIO'!H111</f>
        <v>1582.64</v>
      </c>
      <c r="I120" s="144"/>
      <c r="J120" s="144"/>
    </row>
    <row r="121" spans="1:10" ht="25.5" x14ac:dyDescent="0.25">
      <c r="A121" s="92"/>
      <c r="B121" s="131"/>
      <c r="C121" s="131"/>
      <c r="D121" s="130">
        <v>3232</v>
      </c>
      <c r="E121" s="472" t="s">
        <v>76</v>
      </c>
      <c r="F121" s="502">
        <v>13502.97</v>
      </c>
      <c r="G121" s="503">
        <v>7422.15</v>
      </c>
      <c r="H121" s="503">
        <f>'POSEBNI DIO'!H112</f>
        <v>6537.45</v>
      </c>
      <c r="I121" s="144"/>
      <c r="J121" s="144"/>
    </row>
    <row r="122" spans="1:10" ht="25.5" x14ac:dyDescent="0.25">
      <c r="A122" s="92"/>
      <c r="B122" s="131"/>
      <c r="C122" s="131"/>
      <c r="D122" s="130">
        <v>3233</v>
      </c>
      <c r="E122" s="472" t="s">
        <v>77</v>
      </c>
      <c r="F122" s="502">
        <v>696.35</v>
      </c>
      <c r="G122" s="503"/>
      <c r="H122" s="503"/>
      <c r="I122" s="144"/>
      <c r="J122" s="144"/>
    </row>
    <row r="123" spans="1:10" x14ac:dyDescent="0.25">
      <c r="A123" s="92"/>
      <c r="B123" s="131"/>
      <c r="C123" s="131"/>
      <c r="D123" s="130">
        <v>3234</v>
      </c>
      <c r="E123" s="472" t="s">
        <v>78</v>
      </c>
      <c r="F123" s="502">
        <v>6607.38</v>
      </c>
      <c r="G123" s="503">
        <v>5516.96</v>
      </c>
      <c r="H123" s="503">
        <f>'POSEBNI DIO'!H113</f>
        <v>5516.96</v>
      </c>
      <c r="I123" s="144"/>
      <c r="J123" s="144"/>
    </row>
    <row r="124" spans="1:10" x14ac:dyDescent="0.25">
      <c r="A124" s="92"/>
      <c r="B124" s="131"/>
      <c r="C124" s="131"/>
      <c r="D124" s="130">
        <v>3235</v>
      </c>
      <c r="E124" s="472" t="s">
        <v>79</v>
      </c>
      <c r="F124" s="502">
        <v>1045.2</v>
      </c>
      <c r="G124" s="503">
        <v>1045.2</v>
      </c>
      <c r="H124" s="503">
        <f>'POSEBNI DIO'!H114</f>
        <v>1161.8</v>
      </c>
      <c r="I124" s="144"/>
      <c r="J124" s="144"/>
    </row>
    <row r="125" spans="1:10" ht="25.5" x14ac:dyDescent="0.25">
      <c r="A125" s="92"/>
      <c r="B125" s="131"/>
      <c r="C125" s="131"/>
      <c r="D125" s="130">
        <v>3236</v>
      </c>
      <c r="E125" s="472" t="s">
        <v>80</v>
      </c>
      <c r="F125" s="502">
        <v>5465.43</v>
      </c>
      <c r="G125" s="503">
        <v>911</v>
      </c>
      <c r="H125" s="503">
        <f>'POSEBNI DIO'!H115</f>
        <v>2468.85</v>
      </c>
      <c r="I125" s="144"/>
      <c r="J125" s="144"/>
    </row>
    <row r="126" spans="1:10" x14ac:dyDescent="0.25">
      <c r="A126" s="92"/>
      <c r="B126" s="131"/>
      <c r="C126" s="131"/>
      <c r="D126" s="130">
        <v>3237</v>
      </c>
      <c r="E126" s="472" t="s">
        <v>81</v>
      </c>
      <c r="F126" s="502">
        <v>124.43</v>
      </c>
      <c r="G126" s="503">
        <v>174.43</v>
      </c>
      <c r="H126" s="503">
        <f>'POSEBNI DIO'!H116</f>
        <v>200</v>
      </c>
      <c r="I126" s="144"/>
      <c r="J126" s="144"/>
    </row>
    <row r="127" spans="1:10" x14ac:dyDescent="0.25">
      <c r="A127" s="92"/>
      <c r="B127" s="131"/>
      <c r="C127" s="131"/>
      <c r="D127" s="130">
        <v>3238</v>
      </c>
      <c r="E127" s="472" t="s">
        <v>82</v>
      </c>
      <c r="F127" s="502">
        <v>1084.96</v>
      </c>
      <c r="G127" s="503">
        <v>1026.19</v>
      </c>
      <c r="H127" s="503">
        <f>'POSEBNI DIO'!H117</f>
        <v>1675.11</v>
      </c>
      <c r="I127" s="144"/>
      <c r="J127" s="144"/>
    </row>
    <row r="128" spans="1:10" x14ac:dyDescent="0.25">
      <c r="A128" s="92"/>
      <c r="B128" s="131"/>
      <c r="C128" s="131"/>
      <c r="D128" s="130">
        <v>3239</v>
      </c>
      <c r="E128" s="472" t="s">
        <v>83</v>
      </c>
      <c r="F128" s="502">
        <v>40</v>
      </c>
      <c r="G128" s="503">
        <v>464.2</v>
      </c>
      <c r="H128" s="557">
        <f>'POSEBNI DIO'!H118</f>
        <v>332.3</v>
      </c>
      <c r="I128" s="144"/>
      <c r="J128" s="144"/>
    </row>
    <row r="129" spans="1:10" x14ac:dyDescent="0.25">
      <c r="A129" s="89"/>
      <c r="B129" s="129"/>
      <c r="C129" s="129"/>
      <c r="D129" s="556">
        <v>329</v>
      </c>
      <c r="E129" s="471" t="s">
        <v>97</v>
      </c>
      <c r="F129" s="500">
        <f>SUM(F130:F134)</f>
        <v>1903.9900000000002</v>
      </c>
      <c r="G129" s="500">
        <f>SUM(G130:G134)</f>
        <v>3000.92</v>
      </c>
      <c r="H129" s="500">
        <f>SUM(H130:H134)</f>
        <v>3790.22</v>
      </c>
      <c r="I129" s="500">
        <v>3790.22</v>
      </c>
      <c r="J129" s="500">
        <v>3790.22</v>
      </c>
    </row>
    <row r="130" spans="1:10" x14ac:dyDescent="0.25">
      <c r="A130" s="92"/>
      <c r="B130" s="132"/>
      <c r="C130" s="132"/>
      <c r="D130" s="561">
        <v>3291</v>
      </c>
      <c r="E130" s="485" t="s">
        <v>84</v>
      </c>
      <c r="F130" s="562">
        <v>0</v>
      </c>
      <c r="G130" s="557"/>
      <c r="H130" s="557"/>
      <c r="I130" s="557"/>
      <c r="J130" s="557"/>
    </row>
    <row r="131" spans="1:10" x14ac:dyDescent="0.25">
      <c r="A131" s="92"/>
      <c r="B131" s="132"/>
      <c r="C131" s="132"/>
      <c r="D131" s="561">
        <v>3293</v>
      </c>
      <c r="E131" s="485" t="s">
        <v>85</v>
      </c>
      <c r="F131" s="562">
        <v>0</v>
      </c>
      <c r="G131" s="557">
        <v>300</v>
      </c>
      <c r="H131" s="557">
        <f>'POSEBNI DIO'!H123</f>
        <v>300</v>
      </c>
      <c r="I131" s="557"/>
      <c r="J131" s="557"/>
    </row>
    <row r="132" spans="1:10" x14ac:dyDescent="0.25">
      <c r="A132" s="92"/>
      <c r="B132" s="132"/>
      <c r="C132" s="132"/>
      <c r="D132" s="561">
        <v>3294</v>
      </c>
      <c r="E132" s="485" t="s">
        <v>86</v>
      </c>
      <c r="F132" s="562">
        <v>301.36</v>
      </c>
      <c r="G132" s="557">
        <v>971.36</v>
      </c>
      <c r="H132" s="557">
        <f>'POSEBNI DIO'!H124</f>
        <v>971.36</v>
      </c>
      <c r="I132" s="557"/>
      <c r="J132" s="557"/>
    </row>
    <row r="133" spans="1:10" x14ac:dyDescent="0.25">
      <c r="A133" s="92"/>
      <c r="B133" s="132"/>
      <c r="C133" s="132"/>
      <c r="D133" s="561">
        <v>3295</v>
      </c>
      <c r="E133" s="485" t="s">
        <v>87</v>
      </c>
      <c r="F133" s="562">
        <v>0</v>
      </c>
      <c r="G133" s="557">
        <v>0</v>
      </c>
      <c r="H133" s="557">
        <f>'POSEBNI DIO'!H125</f>
        <v>789.3</v>
      </c>
      <c r="I133" s="557"/>
      <c r="J133" s="557"/>
    </row>
    <row r="134" spans="1:10" x14ac:dyDescent="0.25">
      <c r="A134" s="92"/>
      <c r="B134" s="131"/>
      <c r="C134" s="131"/>
      <c r="D134" s="130">
        <v>3299</v>
      </c>
      <c r="E134" s="472" t="s">
        <v>65</v>
      </c>
      <c r="F134" s="502">
        <v>1602.63</v>
      </c>
      <c r="G134" s="503">
        <v>1729.56</v>
      </c>
      <c r="H134" s="503">
        <f>'POSEBNI DIO'!H126</f>
        <v>1729.56</v>
      </c>
      <c r="I134" s="144"/>
      <c r="J134" s="144"/>
    </row>
    <row r="135" spans="1:10" x14ac:dyDescent="0.25">
      <c r="A135" s="525"/>
      <c r="B135" s="525"/>
      <c r="C135" s="526">
        <v>51</v>
      </c>
      <c r="D135" s="526">
        <v>51</v>
      </c>
      <c r="E135" s="552" t="s">
        <v>49</v>
      </c>
      <c r="F135" s="528">
        <f>F136+F140+F142+F144+F146</f>
        <v>7775.69</v>
      </c>
      <c r="G135" s="528">
        <f>G136+G140</f>
        <v>7360.9400000000005</v>
      </c>
      <c r="H135" s="527">
        <f>SUM(H136+H140)</f>
        <v>4449.8599999999997</v>
      </c>
      <c r="I135" s="527">
        <f t="shared" ref="I135:J135" si="44">SUM(I136+I140)</f>
        <v>258.51</v>
      </c>
      <c r="J135" s="527">
        <f t="shared" si="44"/>
        <v>265.49</v>
      </c>
    </row>
    <row r="136" spans="1:10" ht="25.5" x14ac:dyDescent="0.25">
      <c r="A136" s="89"/>
      <c r="B136" s="89"/>
      <c r="C136" s="84"/>
      <c r="D136" s="84">
        <v>321</v>
      </c>
      <c r="E136" s="478" t="s">
        <v>61</v>
      </c>
      <c r="F136" s="109">
        <f>F137+F138+F139</f>
        <v>4908.34</v>
      </c>
      <c r="G136" s="109">
        <f>G137+G138+G139</f>
        <v>1087.5899999999999</v>
      </c>
      <c r="H136" s="109">
        <f>H137+H138</f>
        <v>251.71</v>
      </c>
      <c r="I136" s="109">
        <f>'POSEBNI DIO'!I83</f>
        <v>258.51</v>
      </c>
      <c r="J136" s="109">
        <f>'POSEBNI DIO'!J83</f>
        <v>265.49</v>
      </c>
    </row>
    <row r="137" spans="1:10" s="44" customFormat="1" x14ac:dyDescent="0.25">
      <c r="A137" s="92"/>
      <c r="B137" s="92"/>
      <c r="C137" s="94"/>
      <c r="D137" s="94">
        <v>3211</v>
      </c>
      <c r="E137" s="479" t="s">
        <v>68</v>
      </c>
      <c r="F137" s="143">
        <v>3121.94</v>
      </c>
      <c r="G137" s="144"/>
      <c r="H137" s="144"/>
      <c r="I137" s="144"/>
      <c r="J137" s="144"/>
    </row>
    <row r="138" spans="1:10" ht="25.5" x14ac:dyDescent="0.25">
      <c r="A138" s="92"/>
      <c r="B138" s="92"/>
      <c r="C138" s="94"/>
      <c r="D138" s="94">
        <v>3212</v>
      </c>
      <c r="E138" s="479" t="s">
        <v>100</v>
      </c>
      <c r="F138" s="143">
        <v>1786.4</v>
      </c>
      <c r="G138" s="144">
        <v>1087.5899999999999</v>
      </c>
      <c r="H138" s="144">
        <f>'POSEBNI DIO'!H85</f>
        <v>251.71</v>
      </c>
      <c r="I138" s="144"/>
      <c r="J138" s="144"/>
    </row>
    <row r="139" spans="1:10" ht="25.5" x14ac:dyDescent="0.25">
      <c r="A139" s="92"/>
      <c r="B139" s="92"/>
      <c r="C139" s="94"/>
      <c r="D139" s="94">
        <v>3213</v>
      </c>
      <c r="E139" s="479" t="s">
        <v>69</v>
      </c>
      <c r="F139" s="143">
        <v>0</v>
      </c>
      <c r="G139" s="144"/>
      <c r="H139" s="144"/>
      <c r="I139" s="144"/>
      <c r="J139" s="144"/>
    </row>
    <row r="140" spans="1:10" ht="25.5" x14ac:dyDescent="0.25">
      <c r="A140" s="89"/>
      <c r="B140" s="129"/>
      <c r="C140" s="129"/>
      <c r="D140" s="556">
        <v>322</v>
      </c>
      <c r="E140" s="471" t="s">
        <v>62</v>
      </c>
      <c r="F140" s="500">
        <f>SUM(F141:F141)</f>
        <v>692.95</v>
      </c>
      <c r="G140" s="500">
        <f>SUM(G141:G141)</f>
        <v>6273.35</v>
      </c>
      <c r="H140" s="500">
        <f>SUM(H141:H141)</f>
        <v>4198.1499999999996</v>
      </c>
      <c r="I140" s="500">
        <f>'POSEBNI DIO'!I93</f>
        <v>0</v>
      </c>
      <c r="J140" s="500">
        <f>'POSEBNI DIO'!J93</f>
        <v>0</v>
      </c>
    </row>
    <row r="141" spans="1:10" x14ac:dyDescent="0.25">
      <c r="A141" s="92"/>
      <c r="B141" s="131"/>
      <c r="C141" s="131"/>
      <c r="D141" s="130">
        <v>3222</v>
      </c>
      <c r="E141" s="472" t="s">
        <v>63</v>
      </c>
      <c r="F141" s="502">
        <v>692.95</v>
      </c>
      <c r="G141" s="503">
        <v>6273.35</v>
      </c>
      <c r="H141" s="503">
        <f>'POSEBNI DIO'!H93</f>
        <v>4198.1499999999996</v>
      </c>
      <c r="I141" s="144"/>
      <c r="J141" s="144"/>
    </row>
    <row r="142" spans="1:10" x14ac:dyDescent="0.25">
      <c r="A142" s="89"/>
      <c r="B142" s="129"/>
      <c r="C142" s="129"/>
      <c r="D142" s="556">
        <v>323</v>
      </c>
      <c r="E142" s="471" t="s">
        <v>74</v>
      </c>
      <c r="F142" s="563">
        <f>F143</f>
        <v>100.74</v>
      </c>
      <c r="G142" s="563"/>
      <c r="H142" s="500"/>
      <c r="I142" s="109"/>
      <c r="J142" s="109"/>
    </row>
    <row r="143" spans="1:10" x14ac:dyDescent="0.25">
      <c r="A143" s="92"/>
      <c r="B143" s="131"/>
      <c r="C143" s="131"/>
      <c r="D143" s="130">
        <v>3239</v>
      </c>
      <c r="E143" s="472" t="s">
        <v>83</v>
      </c>
      <c r="F143" s="502">
        <v>100.74</v>
      </c>
      <c r="G143" s="502"/>
      <c r="H143" s="503"/>
      <c r="I143" s="144"/>
      <c r="J143" s="144"/>
    </row>
    <row r="144" spans="1:10" ht="25.5" x14ac:dyDescent="0.25">
      <c r="A144" s="89"/>
      <c r="B144" s="129"/>
      <c r="C144" s="129"/>
      <c r="D144" s="556">
        <v>324</v>
      </c>
      <c r="E144" s="471" t="s">
        <v>188</v>
      </c>
      <c r="F144" s="563">
        <f>F145</f>
        <v>1160</v>
      </c>
      <c r="G144" s="563"/>
      <c r="H144" s="500"/>
      <c r="I144" s="109"/>
      <c r="J144" s="109"/>
    </row>
    <row r="145" spans="1:10" ht="25.5" x14ac:dyDescent="0.25">
      <c r="A145" s="92"/>
      <c r="B145" s="131"/>
      <c r="C145" s="131"/>
      <c r="D145" s="130">
        <v>3241</v>
      </c>
      <c r="E145" s="472" t="s">
        <v>188</v>
      </c>
      <c r="F145" s="502">
        <v>1160</v>
      </c>
      <c r="G145" s="502"/>
      <c r="H145" s="503"/>
      <c r="I145" s="144"/>
      <c r="J145" s="144"/>
    </row>
    <row r="146" spans="1:10" x14ac:dyDescent="0.25">
      <c r="A146" s="89"/>
      <c r="B146" s="129"/>
      <c r="C146" s="129"/>
      <c r="D146" s="556">
        <v>329</v>
      </c>
      <c r="E146" s="471" t="s">
        <v>65</v>
      </c>
      <c r="F146" s="563">
        <f>F147+F148+F149</f>
        <v>913.66000000000008</v>
      </c>
      <c r="G146" s="563"/>
      <c r="H146" s="500"/>
      <c r="I146" s="109"/>
      <c r="J146" s="109"/>
    </row>
    <row r="147" spans="1:10" x14ac:dyDescent="0.25">
      <c r="A147" s="92"/>
      <c r="B147" s="131"/>
      <c r="C147" s="131"/>
      <c r="D147" s="130">
        <v>3292</v>
      </c>
      <c r="E147" s="472" t="s">
        <v>184</v>
      </c>
      <c r="F147" s="502">
        <v>81.180000000000007</v>
      </c>
      <c r="G147" s="502"/>
      <c r="H147" s="503"/>
      <c r="I147" s="144"/>
      <c r="J147" s="144"/>
    </row>
    <row r="148" spans="1:10" x14ac:dyDescent="0.25">
      <c r="A148" s="92"/>
      <c r="B148" s="131"/>
      <c r="C148" s="131"/>
      <c r="D148" s="130">
        <v>3293</v>
      </c>
      <c r="E148" s="472" t="s">
        <v>85</v>
      </c>
      <c r="F148" s="502">
        <v>512.48</v>
      </c>
      <c r="G148" s="502"/>
      <c r="H148" s="503"/>
      <c r="I148" s="144"/>
      <c r="J148" s="144"/>
    </row>
    <row r="149" spans="1:10" x14ac:dyDescent="0.25">
      <c r="A149" s="92"/>
      <c r="B149" s="131"/>
      <c r="C149" s="131"/>
      <c r="D149" s="130">
        <v>3299</v>
      </c>
      <c r="E149" s="472" t="s">
        <v>187</v>
      </c>
      <c r="F149" s="502">
        <v>320</v>
      </c>
      <c r="G149" s="502"/>
      <c r="H149" s="503"/>
      <c r="I149" s="144"/>
      <c r="J149" s="144"/>
    </row>
    <row r="150" spans="1:10" x14ac:dyDescent="0.25">
      <c r="A150" s="525"/>
      <c r="B150" s="525"/>
      <c r="C150" s="526">
        <v>52</v>
      </c>
      <c r="D150" s="526"/>
      <c r="E150" s="552" t="s">
        <v>44</v>
      </c>
      <c r="F150" s="528">
        <f>F151+F156+F153</f>
        <v>131605.85999999999</v>
      </c>
      <c r="G150" s="528">
        <f>G151+G153</f>
        <v>129107.06</v>
      </c>
      <c r="H150" s="527">
        <f>H151+H153</f>
        <v>139036.16999999998</v>
      </c>
      <c r="I150" s="527">
        <f>I151+I153</f>
        <v>142435.23000000001</v>
      </c>
      <c r="J150" s="527">
        <f t="shared" ref="J150" si="45">J151+J153</f>
        <v>146280.97</v>
      </c>
    </row>
    <row r="151" spans="1:10" ht="25.5" x14ac:dyDescent="0.25">
      <c r="A151" s="89"/>
      <c r="B151" s="89"/>
      <c r="C151" s="84"/>
      <c r="D151" s="84">
        <v>321</v>
      </c>
      <c r="E151" s="478" t="s">
        <v>61</v>
      </c>
      <c r="F151" s="109">
        <f>F152</f>
        <v>41759.72</v>
      </c>
      <c r="G151" s="109">
        <f>SUM(G152)</f>
        <v>43584.08</v>
      </c>
      <c r="H151" s="109">
        <f>H152</f>
        <v>45908.84</v>
      </c>
      <c r="I151" s="109">
        <f>'POSEBNI DIO'!I20</f>
        <v>47148.38</v>
      </c>
      <c r="J151" s="109">
        <f>'POSEBNI DIO'!J20</f>
        <v>48421.38</v>
      </c>
    </row>
    <row r="152" spans="1:10" ht="25.5" x14ac:dyDescent="0.25">
      <c r="A152" s="92"/>
      <c r="B152" s="92"/>
      <c r="C152" s="94"/>
      <c r="D152" s="92">
        <v>3212</v>
      </c>
      <c r="E152" s="466" t="s">
        <v>100</v>
      </c>
      <c r="F152" s="143">
        <v>41759.72</v>
      </c>
      <c r="G152" s="144">
        <v>43584.08</v>
      </c>
      <c r="H152" s="144">
        <f>'POSEBNI DIO'!H21</f>
        <v>45908.84</v>
      </c>
      <c r="I152" s="144"/>
      <c r="J152" s="144"/>
    </row>
    <row r="153" spans="1:10" ht="25.5" x14ac:dyDescent="0.25">
      <c r="A153" s="89"/>
      <c r="B153" s="89"/>
      <c r="C153" s="84"/>
      <c r="D153" s="89">
        <v>322</v>
      </c>
      <c r="E153" s="465" t="s">
        <v>62</v>
      </c>
      <c r="F153" s="142">
        <f>F154+F155</f>
        <v>89846.14</v>
      </c>
      <c r="G153" s="109">
        <f>G154+G155</f>
        <v>85522.98</v>
      </c>
      <c r="H153" s="109">
        <f>H154+H155</f>
        <v>93127.33</v>
      </c>
      <c r="I153" s="109">
        <f>'POSEBNI DIO'!I29</f>
        <v>95286.85</v>
      </c>
      <c r="J153" s="109">
        <f>'POSEBNI DIO'!J29</f>
        <v>97859.59</v>
      </c>
    </row>
    <row r="154" spans="1:10" ht="25.5" x14ac:dyDescent="0.25">
      <c r="A154" s="92"/>
      <c r="B154" s="92"/>
      <c r="C154" s="94"/>
      <c r="D154" s="92">
        <v>3221</v>
      </c>
      <c r="E154" s="466" t="s">
        <v>64</v>
      </c>
      <c r="F154" s="143">
        <v>5205.55</v>
      </c>
      <c r="G154" s="144">
        <v>1186.44</v>
      </c>
      <c r="H154" s="144">
        <f>'POSEBNI DIO'!H42+'POSEBNI DIO'!H31</f>
        <v>1320.49</v>
      </c>
      <c r="I154" s="144"/>
      <c r="J154" s="144"/>
    </row>
    <row r="155" spans="1:10" x14ac:dyDescent="0.25">
      <c r="A155" s="92"/>
      <c r="B155" s="92"/>
      <c r="C155" s="94"/>
      <c r="D155" s="92">
        <v>3222</v>
      </c>
      <c r="E155" s="466" t="s">
        <v>63</v>
      </c>
      <c r="F155" s="143">
        <v>84640.59</v>
      </c>
      <c r="G155" s="144">
        <v>84336.54</v>
      </c>
      <c r="H155" s="144">
        <f>'POSEBNI DIO'!H32</f>
        <v>91806.84</v>
      </c>
      <c r="I155" s="144"/>
      <c r="J155" s="144"/>
    </row>
    <row r="156" spans="1:10" x14ac:dyDescent="0.25">
      <c r="A156" s="89"/>
      <c r="B156" s="129"/>
      <c r="C156" s="129"/>
      <c r="D156" s="556">
        <v>329</v>
      </c>
      <c r="E156" s="471" t="s">
        <v>97</v>
      </c>
      <c r="F156" s="500">
        <f t="shared" ref="F156:G156" si="46">SUM(F157:F157)</f>
        <v>0</v>
      </c>
      <c r="G156" s="500">
        <f t="shared" si="46"/>
        <v>0</v>
      </c>
      <c r="H156" s="500">
        <f>SUM(H157:H157)</f>
        <v>0</v>
      </c>
      <c r="I156" s="500">
        <f t="shared" ref="I156:J156" si="47">SUM(I157:I157)</f>
        <v>0</v>
      </c>
      <c r="J156" s="500">
        <f t="shared" si="47"/>
        <v>0</v>
      </c>
    </row>
    <row r="157" spans="1:10" x14ac:dyDescent="0.25">
      <c r="A157" s="92"/>
      <c r="B157" s="132"/>
      <c r="C157" s="132"/>
      <c r="D157" s="561">
        <v>3295</v>
      </c>
      <c r="E157" s="485" t="s">
        <v>87</v>
      </c>
      <c r="F157" s="562">
        <v>0</v>
      </c>
      <c r="G157" s="557"/>
      <c r="H157" s="557">
        <v>0</v>
      </c>
      <c r="I157" s="557"/>
      <c r="J157" s="557"/>
    </row>
    <row r="158" spans="1:10" x14ac:dyDescent="0.25">
      <c r="A158" s="515"/>
      <c r="B158" s="515">
        <v>34</v>
      </c>
      <c r="C158" s="516"/>
      <c r="D158" s="516"/>
      <c r="E158" s="551" t="s">
        <v>50</v>
      </c>
      <c r="F158" s="291">
        <f>F160+F164+F167</f>
        <v>850.15000000000009</v>
      </c>
      <c r="G158" s="291">
        <f>G160+G164+G167</f>
        <v>1100</v>
      </c>
      <c r="H158" s="291">
        <f>H160+H164+H167</f>
        <v>1100</v>
      </c>
      <c r="I158" s="291">
        <f>I167</f>
        <v>1100</v>
      </c>
      <c r="J158" s="291">
        <f>J167</f>
        <v>1100</v>
      </c>
    </row>
    <row r="159" spans="1:10" x14ac:dyDescent="0.25">
      <c r="A159" s="525"/>
      <c r="B159" s="525"/>
      <c r="C159" s="526">
        <v>43</v>
      </c>
      <c r="D159" s="526"/>
      <c r="E159" s="552" t="s">
        <v>47</v>
      </c>
      <c r="F159" s="527">
        <f t="shared" ref="F159" si="48">SUM(F160)</f>
        <v>0</v>
      </c>
      <c r="G159" s="527">
        <f>SUM(G160)</f>
        <v>0</v>
      </c>
      <c r="H159" s="527">
        <f>SUM(H160)</f>
        <v>0</v>
      </c>
      <c r="I159" s="527">
        <f t="shared" ref="I159:J159" si="49">SUM(I160)</f>
        <v>0</v>
      </c>
      <c r="J159" s="527">
        <f t="shared" si="49"/>
        <v>0</v>
      </c>
    </row>
    <row r="160" spans="1:10" x14ac:dyDescent="0.25">
      <c r="A160" s="89"/>
      <c r="B160" s="129"/>
      <c r="C160" s="129"/>
      <c r="D160" s="556">
        <v>343</v>
      </c>
      <c r="E160" s="471" t="s">
        <v>66</v>
      </c>
      <c r="F160" s="500">
        <f t="shared" ref="F160" si="50">SUM(F161)</f>
        <v>0</v>
      </c>
      <c r="G160" s="500">
        <f t="shared" ref="G160" si="51">SUM(G161)</f>
        <v>0</v>
      </c>
      <c r="H160" s="500">
        <f>SUM(H161)</f>
        <v>0</v>
      </c>
      <c r="I160" s="500">
        <f t="shared" ref="I160" si="52">SUM(I161)</f>
        <v>0</v>
      </c>
      <c r="J160" s="500">
        <f t="shared" ref="J160" si="53">SUM(J161)</f>
        <v>0</v>
      </c>
    </row>
    <row r="161" spans="1:10" ht="25.5" x14ac:dyDescent="0.25">
      <c r="A161" s="92"/>
      <c r="B161" s="131"/>
      <c r="C161" s="131"/>
      <c r="D161" s="130">
        <v>3431</v>
      </c>
      <c r="E161" s="472" t="s">
        <v>67</v>
      </c>
      <c r="F161" s="502"/>
      <c r="G161" s="503"/>
      <c r="H161" s="503"/>
      <c r="I161" s="144"/>
      <c r="J161" s="144"/>
    </row>
    <row r="162" spans="1:10" x14ac:dyDescent="0.25">
      <c r="A162" s="92"/>
      <c r="B162" s="131"/>
      <c r="C162" s="131"/>
      <c r="D162" s="130">
        <v>3433</v>
      </c>
      <c r="E162" s="472" t="s">
        <v>95</v>
      </c>
      <c r="F162" s="502"/>
      <c r="G162" s="503"/>
      <c r="H162" s="503"/>
      <c r="I162" s="144"/>
      <c r="J162" s="144"/>
    </row>
    <row r="163" spans="1:10" x14ac:dyDescent="0.25">
      <c r="A163" s="525"/>
      <c r="B163" s="525"/>
      <c r="C163" s="526">
        <v>51</v>
      </c>
      <c r="D163" s="526"/>
      <c r="E163" s="552" t="s">
        <v>49</v>
      </c>
      <c r="F163" s="527">
        <f t="shared" ref="F163:G164" si="54">SUM(F164)</f>
        <v>71.7</v>
      </c>
      <c r="G163" s="527">
        <f>SUM(G164)</f>
        <v>0</v>
      </c>
      <c r="H163" s="527">
        <f>SUM(H164)</f>
        <v>0</v>
      </c>
      <c r="I163" s="527">
        <f t="shared" ref="I163:J164" si="55">SUM(I164)</f>
        <v>0</v>
      </c>
      <c r="J163" s="527">
        <f t="shared" si="55"/>
        <v>0</v>
      </c>
    </row>
    <row r="164" spans="1:10" x14ac:dyDescent="0.25">
      <c r="A164" s="89"/>
      <c r="B164" s="129"/>
      <c r="C164" s="129"/>
      <c r="D164" s="556">
        <v>343</v>
      </c>
      <c r="E164" s="471" t="s">
        <v>66</v>
      </c>
      <c r="F164" s="500">
        <f t="shared" si="54"/>
        <v>71.7</v>
      </c>
      <c r="G164" s="500">
        <f t="shared" si="54"/>
        <v>0</v>
      </c>
      <c r="H164" s="500">
        <f>SUM(H165)</f>
        <v>0</v>
      </c>
      <c r="I164" s="500">
        <f t="shared" si="55"/>
        <v>0</v>
      </c>
      <c r="J164" s="500">
        <f t="shared" si="55"/>
        <v>0</v>
      </c>
    </row>
    <row r="165" spans="1:10" ht="25.5" x14ac:dyDescent="0.25">
      <c r="A165" s="92"/>
      <c r="B165" s="131"/>
      <c r="C165" s="131"/>
      <c r="D165" s="130">
        <v>3431</v>
      </c>
      <c r="E165" s="472" t="s">
        <v>67</v>
      </c>
      <c r="F165" s="502">
        <v>71.7</v>
      </c>
      <c r="G165" s="503"/>
      <c r="H165" s="503"/>
      <c r="I165" s="144"/>
      <c r="J165" s="144"/>
    </row>
    <row r="166" spans="1:10" x14ac:dyDescent="0.25">
      <c r="A166" s="525"/>
      <c r="B166" s="525"/>
      <c r="C166" s="526">
        <v>44</v>
      </c>
      <c r="D166" s="526"/>
      <c r="E166" s="552" t="s">
        <v>48</v>
      </c>
      <c r="F166" s="527">
        <f t="shared" ref="F166:G166" si="56">SUM(F167)</f>
        <v>778.45</v>
      </c>
      <c r="G166" s="527">
        <f t="shared" si="56"/>
        <v>1100</v>
      </c>
      <c r="H166" s="527">
        <f>SUM(H167)</f>
        <v>1100</v>
      </c>
      <c r="I166" s="527">
        <v>1201.8499999999999</v>
      </c>
      <c r="J166" s="527">
        <v>1201.8499999999999</v>
      </c>
    </row>
    <row r="167" spans="1:10" x14ac:dyDescent="0.25">
      <c r="A167" s="89"/>
      <c r="B167" s="129"/>
      <c r="C167" s="129"/>
      <c r="D167" s="556">
        <v>343</v>
      </c>
      <c r="E167" s="471" t="s">
        <v>66</v>
      </c>
      <c r="F167" s="500">
        <f t="shared" ref="F167" si="57">SUM(F168)</f>
        <v>778.45</v>
      </c>
      <c r="G167" s="500">
        <f t="shared" ref="G167" si="58">SUM(G168)</f>
        <v>1100</v>
      </c>
      <c r="H167" s="500">
        <f>SUM(H168)</f>
        <v>1100</v>
      </c>
      <c r="I167" s="500">
        <f>'POSEBNI DIO'!I127</f>
        <v>1100</v>
      </c>
      <c r="J167" s="500">
        <f>'POSEBNI DIO'!J127</f>
        <v>1100</v>
      </c>
    </row>
    <row r="168" spans="1:10" ht="25.5" x14ac:dyDescent="0.25">
      <c r="A168" s="92"/>
      <c r="B168" s="131"/>
      <c r="C168" s="131"/>
      <c r="D168" s="130">
        <v>3431</v>
      </c>
      <c r="E168" s="472" t="s">
        <v>67</v>
      </c>
      <c r="F168" s="502">
        <v>778.45</v>
      </c>
      <c r="G168" s="503">
        <v>1100</v>
      </c>
      <c r="H168" s="503">
        <f>'POSEBNI DIO'!H129</f>
        <v>1100</v>
      </c>
      <c r="I168" s="144"/>
      <c r="J168" s="144"/>
    </row>
    <row r="169" spans="1:10" ht="25.5" x14ac:dyDescent="0.25">
      <c r="A169" s="515"/>
      <c r="B169" s="515">
        <v>37</v>
      </c>
      <c r="C169" s="564"/>
      <c r="D169" s="564"/>
      <c r="E169" s="555" t="s">
        <v>51</v>
      </c>
      <c r="F169" s="565">
        <f>F170</f>
        <v>8796.52</v>
      </c>
      <c r="G169" s="565">
        <f>SUM(G170)</f>
        <v>9954.2099999999991</v>
      </c>
      <c r="H169" s="565">
        <f>SUM(H170)</f>
        <v>12987.07</v>
      </c>
      <c r="I169" s="291">
        <f>I170</f>
        <v>13217.17</v>
      </c>
      <c r="J169" s="291">
        <f>J170</f>
        <v>13697.84</v>
      </c>
    </row>
    <row r="170" spans="1:10" x14ac:dyDescent="0.25">
      <c r="A170" s="525"/>
      <c r="B170" s="525"/>
      <c r="C170" s="526">
        <v>52</v>
      </c>
      <c r="D170" s="526"/>
      <c r="E170" s="552" t="s">
        <v>44</v>
      </c>
      <c r="F170" s="527">
        <f>SUM(F171)</f>
        <v>8796.52</v>
      </c>
      <c r="G170" s="527">
        <f>SUM(G171)</f>
        <v>9954.2099999999991</v>
      </c>
      <c r="H170" s="527">
        <f>SUM(H171)</f>
        <v>12987.07</v>
      </c>
      <c r="I170" s="527">
        <f>I171</f>
        <v>13217.17</v>
      </c>
      <c r="J170" s="527">
        <f>J171</f>
        <v>13697.84</v>
      </c>
    </row>
    <row r="171" spans="1:10" ht="38.25" x14ac:dyDescent="0.25">
      <c r="A171" s="89"/>
      <c r="B171" s="89"/>
      <c r="C171" s="129"/>
      <c r="D171" s="556">
        <v>372</v>
      </c>
      <c r="E171" s="471" t="s">
        <v>88</v>
      </c>
      <c r="F171" s="500">
        <f t="shared" ref="F171:G171" si="59">SUM(F172)</f>
        <v>8796.52</v>
      </c>
      <c r="G171" s="500">
        <f t="shared" si="59"/>
        <v>9954.2099999999991</v>
      </c>
      <c r="H171" s="500">
        <f>SUM(H172)</f>
        <v>12987.07</v>
      </c>
      <c r="I171" s="500">
        <f>'POSEBNI DIO'!I23</f>
        <v>13217.17</v>
      </c>
      <c r="J171" s="500">
        <f>'POSEBNI DIO'!J23</f>
        <v>13697.84</v>
      </c>
    </row>
    <row r="172" spans="1:10" ht="26.25" thickBot="1" x14ac:dyDescent="0.3">
      <c r="A172" s="360"/>
      <c r="B172" s="360"/>
      <c r="C172" s="161"/>
      <c r="D172" s="360">
        <v>3722</v>
      </c>
      <c r="E172" s="480" t="s">
        <v>89</v>
      </c>
      <c r="F172" s="153">
        <v>8796.52</v>
      </c>
      <c r="G172" s="149">
        <v>9954.2099999999991</v>
      </c>
      <c r="H172" s="149">
        <f>'POSEBNI DIO'!H25</f>
        <v>12987.07</v>
      </c>
      <c r="I172" s="149"/>
      <c r="J172" s="149"/>
    </row>
    <row r="173" spans="1:10" ht="26.25" thickBot="1" x14ac:dyDescent="0.3">
      <c r="A173" s="577">
        <v>4</v>
      </c>
      <c r="B173" s="578"/>
      <c r="C173" s="578"/>
      <c r="D173" s="578"/>
      <c r="E173" s="579" t="s">
        <v>23</v>
      </c>
      <c r="F173" s="580">
        <f>F174</f>
        <v>34519.31</v>
      </c>
      <c r="G173" s="580">
        <f t="shared" ref="G173:J173" si="60">G174</f>
        <v>30915.42</v>
      </c>
      <c r="H173" s="580">
        <f>H174</f>
        <v>25368.47</v>
      </c>
      <c r="I173" s="580">
        <f t="shared" si="60"/>
        <v>21461.809999999998</v>
      </c>
      <c r="J173" s="581">
        <f t="shared" si="60"/>
        <v>21461.809999999998</v>
      </c>
    </row>
    <row r="174" spans="1:10" x14ac:dyDescent="0.25">
      <c r="A174" s="573"/>
      <c r="B174" s="573">
        <v>42</v>
      </c>
      <c r="C174" s="574"/>
      <c r="D174" s="574"/>
      <c r="E174" s="575"/>
      <c r="F174" s="576">
        <f>F178+F182+F191+F194</f>
        <v>34519.31</v>
      </c>
      <c r="G174" s="576">
        <f>G178+G182+G187+G194+G191</f>
        <v>30915.42</v>
      </c>
      <c r="H174" s="576">
        <f>H178+H182+H187+H194</f>
        <v>25368.47</v>
      </c>
      <c r="I174" s="576">
        <f>I178+I182+I194</f>
        <v>21461.809999999998</v>
      </c>
      <c r="J174" s="576">
        <f t="shared" ref="J174" si="61">J178+J182+J187+J194</f>
        <v>21461.809999999998</v>
      </c>
    </row>
    <row r="175" spans="1:10" x14ac:dyDescent="0.25">
      <c r="A175" s="532"/>
      <c r="B175" s="560"/>
      <c r="C175" s="533">
        <v>11</v>
      </c>
      <c r="D175" s="533"/>
      <c r="E175" s="552" t="s">
        <v>18</v>
      </c>
      <c r="F175" s="527">
        <f t="shared" ref="F175:G175" si="62">SUM(F176)</f>
        <v>0</v>
      </c>
      <c r="G175" s="527">
        <f t="shared" si="62"/>
        <v>0</v>
      </c>
      <c r="H175" s="527">
        <f>SUM(H176)</f>
        <v>0</v>
      </c>
      <c r="I175" s="527">
        <f t="shared" ref="I175" si="63">SUM(I176)</f>
        <v>0</v>
      </c>
      <c r="J175" s="527">
        <f t="shared" ref="J175" si="64">SUM(J176)</f>
        <v>0</v>
      </c>
    </row>
    <row r="176" spans="1:10" x14ac:dyDescent="0.25">
      <c r="A176" s="510"/>
      <c r="B176" s="129"/>
      <c r="C176" s="534"/>
      <c r="D176" s="510">
        <v>421</v>
      </c>
      <c r="E176" s="465" t="s">
        <v>90</v>
      </c>
      <c r="F176" s="109">
        <f t="shared" ref="F176:G176" si="65">SUM(F177)</f>
        <v>0</v>
      </c>
      <c r="G176" s="109">
        <f t="shared" si="65"/>
        <v>0</v>
      </c>
      <c r="H176" s="109">
        <f>SUM(H177)</f>
        <v>0</v>
      </c>
      <c r="I176" s="109">
        <f t="shared" ref="I176:J176" si="66">SUM(I177)</f>
        <v>0</v>
      </c>
      <c r="J176" s="109">
        <f t="shared" si="66"/>
        <v>0</v>
      </c>
    </row>
    <row r="177" spans="1:10" x14ac:dyDescent="0.25">
      <c r="A177" s="512"/>
      <c r="B177" s="131"/>
      <c r="C177" s="535"/>
      <c r="D177" s="512">
        <v>4212</v>
      </c>
      <c r="E177" s="466" t="s">
        <v>91</v>
      </c>
      <c r="F177" s="143"/>
      <c r="G177" s="144"/>
      <c r="H177" s="144"/>
      <c r="I177" s="144"/>
      <c r="J177" s="536"/>
    </row>
    <row r="178" spans="1:10" x14ac:dyDescent="0.25">
      <c r="A178" s="507"/>
      <c r="B178" s="566"/>
      <c r="C178" s="537">
        <v>31</v>
      </c>
      <c r="D178" s="507"/>
      <c r="E178" s="550" t="s">
        <v>96</v>
      </c>
      <c r="F178" s="519">
        <f>F179</f>
        <v>7622.75</v>
      </c>
      <c r="G178" s="508">
        <f>G179</f>
        <v>12788.07</v>
      </c>
      <c r="H178" s="508">
        <f>H180+H181</f>
        <v>10528.029999999999</v>
      </c>
      <c r="I178" s="508">
        <f t="shared" ref="I178:J178" si="67">I179+I181</f>
        <v>8611.31</v>
      </c>
      <c r="J178" s="508">
        <f t="shared" si="67"/>
        <v>8611.31</v>
      </c>
    </row>
    <row r="179" spans="1:10" x14ac:dyDescent="0.25">
      <c r="A179" s="510"/>
      <c r="B179" s="129"/>
      <c r="C179" s="534"/>
      <c r="D179" s="510">
        <v>422</v>
      </c>
      <c r="E179" s="465" t="s">
        <v>94</v>
      </c>
      <c r="F179" s="142">
        <f>F181+F180</f>
        <v>7622.75</v>
      </c>
      <c r="G179" s="109">
        <f>G180+G181</f>
        <v>12788.07</v>
      </c>
      <c r="H179" s="109">
        <f>H180+H181</f>
        <v>10528.029999999999</v>
      </c>
      <c r="I179" s="109">
        <f>'POSEBNI DIO'!I259</f>
        <v>8611.31</v>
      </c>
      <c r="J179" s="538">
        <f>'POSEBNI DIO'!J259</f>
        <v>8611.31</v>
      </c>
    </row>
    <row r="180" spans="1:10" x14ac:dyDescent="0.25">
      <c r="A180" s="512"/>
      <c r="B180" s="132"/>
      <c r="C180" s="535"/>
      <c r="D180" s="512">
        <v>4221</v>
      </c>
      <c r="E180" s="466" t="s">
        <v>93</v>
      </c>
      <c r="F180" s="143">
        <v>0</v>
      </c>
      <c r="G180" s="144"/>
      <c r="H180" s="144">
        <f>'POSEBNI DIO'!H261+'POSEBNI DIO'!H263</f>
        <v>9250.869999999999</v>
      </c>
      <c r="I180" s="144"/>
      <c r="J180" s="536"/>
    </row>
    <row r="181" spans="1:10" x14ac:dyDescent="0.25">
      <c r="A181" s="512"/>
      <c r="B181" s="131"/>
      <c r="C181" s="535"/>
      <c r="D181" s="512">
        <v>4222</v>
      </c>
      <c r="E181" s="466" t="s">
        <v>101</v>
      </c>
      <c r="F181" s="143">
        <v>7622.75</v>
      </c>
      <c r="G181" s="144">
        <v>12788.07</v>
      </c>
      <c r="H181" s="144">
        <f>'POSEBNI DIO'!H262</f>
        <v>1277.1600000000001</v>
      </c>
      <c r="I181" s="144"/>
      <c r="J181" s="539"/>
    </row>
    <row r="182" spans="1:10" x14ac:dyDescent="0.25">
      <c r="A182" s="507"/>
      <c r="B182" s="566"/>
      <c r="C182" s="537">
        <v>43</v>
      </c>
      <c r="D182" s="507"/>
      <c r="E182" s="550" t="s">
        <v>47</v>
      </c>
      <c r="F182" s="519">
        <f>F183+F185</f>
        <v>10576.35</v>
      </c>
      <c r="G182" s="519">
        <f t="shared" ref="G182" si="68">G183+G185</f>
        <v>0</v>
      </c>
      <c r="H182" s="519">
        <f>H183+H185</f>
        <v>3000</v>
      </c>
      <c r="I182" s="519">
        <f t="shared" ref="I182" si="69">I183+I185</f>
        <v>2500</v>
      </c>
      <c r="J182" s="540">
        <f t="shared" ref="J182" si="70">J183+J185</f>
        <v>2500</v>
      </c>
    </row>
    <row r="183" spans="1:10" x14ac:dyDescent="0.25">
      <c r="A183" s="510"/>
      <c r="B183" s="129"/>
      <c r="C183" s="534"/>
      <c r="D183" s="510">
        <v>422</v>
      </c>
      <c r="E183" s="465" t="s">
        <v>94</v>
      </c>
      <c r="F183" s="142">
        <f>F184</f>
        <v>10576.35</v>
      </c>
      <c r="G183" s="109">
        <f>G184</f>
        <v>0</v>
      </c>
      <c r="H183" s="109">
        <f>H184</f>
        <v>3000</v>
      </c>
      <c r="I183" s="109">
        <f>'POSEBNI DIO'!I232</f>
        <v>2500</v>
      </c>
      <c r="J183" s="541">
        <f>'POSEBNI DIO'!J232</f>
        <v>2500</v>
      </c>
    </row>
    <row r="184" spans="1:10" x14ac:dyDescent="0.25">
      <c r="A184" s="512"/>
      <c r="B184" s="131"/>
      <c r="C184" s="535"/>
      <c r="D184" s="512">
        <v>4222</v>
      </c>
      <c r="E184" s="466" t="s">
        <v>94</v>
      </c>
      <c r="F184" s="143">
        <v>10576.35</v>
      </c>
      <c r="G184" s="144"/>
      <c r="H184" s="144">
        <f>'POSEBNI DIO'!H234</f>
        <v>3000</v>
      </c>
      <c r="I184" s="144"/>
      <c r="J184" s="539"/>
    </row>
    <row r="185" spans="1:10" x14ac:dyDescent="0.25">
      <c r="A185" s="510"/>
      <c r="B185" s="129"/>
      <c r="C185" s="534"/>
      <c r="D185" s="510">
        <v>424</v>
      </c>
      <c r="E185" s="465" t="s">
        <v>102</v>
      </c>
      <c r="F185" s="142"/>
      <c r="G185" s="109">
        <f>G186</f>
        <v>0</v>
      </c>
      <c r="H185" s="109">
        <f>H186</f>
        <v>0</v>
      </c>
      <c r="I185" s="109"/>
      <c r="J185" s="541"/>
    </row>
    <row r="186" spans="1:10" x14ac:dyDescent="0.25">
      <c r="A186" s="512"/>
      <c r="B186" s="131"/>
      <c r="C186" s="535"/>
      <c r="D186" s="512">
        <v>4241</v>
      </c>
      <c r="E186" s="466" t="s">
        <v>92</v>
      </c>
      <c r="F186" s="143"/>
      <c r="G186" s="144">
        <v>0</v>
      </c>
      <c r="H186" s="144">
        <v>0</v>
      </c>
      <c r="I186" s="144"/>
      <c r="J186" s="539"/>
    </row>
    <row r="187" spans="1:10" x14ac:dyDescent="0.25">
      <c r="A187" s="532"/>
      <c r="B187" s="567"/>
      <c r="C187" s="533">
        <v>44</v>
      </c>
      <c r="D187" s="533"/>
      <c r="E187" s="568" t="s">
        <v>48</v>
      </c>
      <c r="F187" s="528">
        <f>F188</f>
        <v>0</v>
      </c>
      <c r="G187" s="527">
        <f>G188</f>
        <v>0</v>
      </c>
      <c r="H187" s="527">
        <f>SUM(H188)</f>
        <v>0</v>
      </c>
      <c r="I187" s="527"/>
      <c r="J187" s="542"/>
    </row>
    <row r="188" spans="1:10" x14ac:dyDescent="0.25">
      <c r="A188" s="510"/>
      <c r="B188" s="569"/>
      <c r="C188" s="534"/>
      <c r="D188" s="510">
        <v>422</v>
      </c>
      <c r="E188" s="471" t="s">
        <v>94</v>
      </c>
      <c r="F188" s="142">
        <f>F190</f>
        <v>0</v>
      </c>
      <c r="G188" s="109">
        <f>G189+G190</f>
        <v>0</v>
      </c>
      <c r="H188" s="109">
        <f>SUM(H190)</f>
        <v>0</v>
      </c>
      <c r="I188" s="109"/>
      <c r="J188" s="541"/>
    </row>
    <row r="189" spans="1:10" x14ac:dyDescent="0.25">
      <c r="A189" s="512"/>
      <c r="B189" s="570"/>
      <c r="C189" s="535"/>
      <c r="D189" s="512">
        <v>4221</v>
      </c>
      <c r="E189" s="485" t="s">
        <v>93</v>
      </c>
      <c r="F189" s="143"/>
      <c r="G189" s="144"/>
      <c r="H189" s="144">
        <v>0</v>
      </c>
      <c r="I189" s="144"/>
      <c r="J189" s="539"/>
    </row>
    <row r="190" spans="1:10" x14ac:dyDescent="0.25">
      <c r="A190" s="512"/>
      <c r="B190" s="571"/>
      <c r="C190" s="535"/>
      <c r="D190" s="512">
        <v>4222</v>
      </c>
      <c r="E190" s="472" t="s">
        <v>101</v>
      </c>
      <c r="F190" s="143"/>
      <c r="G190" s="144"/>
      <c r="H190" s="144">
        <v>0</v>
      </c>
      <c r="I190" s="144"/>
      <c r="J190" s="539"/>
    </row>
    <row r="191" spans="1:10" x14ac:dyDescent="0.25">
      <c r="A191" s="507"/>
      <c r="B191" s="566"/>
      <c r="C191" s="537">
        <v>51</v>
      </c>
      <c r="D191" s="507"/>
      <c r="E191" s="550" t="s">
        <v>49</v>
      </c>
      <c r="F191" s="519">
        <f>F192</f>
        <v>831.23</v>
      </c>
      <c r="G191" s="519">
        <f>G192</f>
        <v>2896</v>
      </c>
      <c r="H191" s="508"/>
      <c r="I191" s="508"/>
      <c r="J191" s="543"/>
    </row>
    <row r="192" spans="1:10" x14ac:dyDescent="0.25">
      <c r="A192" s="510"/>
      <c r="B192" s="129"/>
      <c r="C192" s="534"/>
      <c r="D192" s="510">
        <v>422</v>
      </c>
      <c r="E192" s="465" t="s">
        <v>94</v>
      </c>
      <c r="F192" s="142">
        <f>F193</f>
        <v>831.23</v>
      </c>
      <c r="G192" s="142">
        <f>G193</f>
        <v>2896</v>
      </c>
      <c r="H192" s="109"/>
      <c r="I192" s="109"/>
      <c r="J192" s="541"/>
    </row>
    <row r="193" spans="1:10" x14ac:dyDescent="0.25">
      <c r="A193" s="512"/>
      <c r="B193" s="131"/>
      <c r="C193" s="535"/>
      <c r="D193" s="512">
        <v>4222</v>
      </c>
      <c r="E193" s="466" t="s">
        <v>101</v>
      </c>
      <c r="F193" s="143">
        <v>831.23</v>
      </c>
      <c r="G193" s="144">
        <v>2896</v>
      </c>
      <c r="H193" s="144"/>
      <c r="I193" s="144"/>
      <c r="J193" s="539"/>
    </row>
    <row r="194" spans="1:10" x14ac:dyDescent="0.25">
      <c r="A194" s="532"/>
      <c r="B194" s="560"/>
      <c r="C194" s="533">
        <v>52</v>
      </c>
      <c r="D194" s="533"/>
      <c r="E194" s="568" t="s">
        <v>44</v>
      </c>
      <c r="F194" s="528">
        <f>F195+F197+F199</f>
        <v>15488.98</v>
      </c>
      <c r="G194" s="527">
        <f>G197+G199</f>
        <v>15231.35</v>
      </c>
      <c r="H194" s="527">
        <f>H197+H199</f>
        <v>11840.44</v>
      </c>
      <c r="I194" s="527">
        <f t="shared" ref="I194:J194" si="71">I197+I199</f>
        <v>10350.5</v>
      </c>
      <c r="J194" s="544">
        <f t="shared" si="71"/>
        <v>10350.5</v>
      </c>
    </row>
    <row r="195" spans="1:10" x14ac:dyDescent="0.25">
      <c r="A195" s="512"/>
      <c r="B195" s="131"/>
      <c r="C195" s="535"/>
      <c r="D195" s="510">
        <v>421</v>
      </c>
      <c r="E195" s="465" t="s">
        <v>90</v>
      </c>
      <c r="F195" s="109">
        <f t="shared" ref="F195" si="72">SUM(F196)</f>
        <v>0</v>
      </c>
      <c r="G195" s="109">
        <f t="shared" ref="G195" si="73">SUM(G196)</f>
        <v>0</v>
      </c>
      <c r="H195" s="109">
        <f>SUM(H196)</f>
        <v>0</v>
      </c>
      <c r="I195" s="109">
        <f t="shared" ref="I195" si="74">SUM(I196)</f>
        <v>0</v>
      </c>
      <c r="J195" s="545">
        <f t="shared" ref="J195" si="75">SUM(J196)</f>
        <v>0</v>
      </c>
    </row>
    <row r="196" spans="1:10" x14ac:dyDescent="0.25">
      <c r="A196" s="512"/>
      <c r="B196" s="131"/>
      <c r="C196" s="535"/>
      <c r="D196" s="512">
        <v>4212</v>
      </c>
      <c r="E196" s="466" t="s">
        <v>91</v>
      </c>
      <c r="F196" s="143"/>
      <c r="G196" s="144"/>
      <c r="H196" s="144"/>
      <c r="I196" s="144"/>
      <c r="J196" s="539"/>
    </row>
    <row r="197" spans="1:10" x14ac:dyDescent="0.25">
      <c r="A197" s="510"/>
      <c r="B197" s="129"/>
      <c r="C197" s="534"/>
      <c r="D197" s="510">
        <v>422</v>
      </c>
      <c r="E197" s="572" t="s">
        <v>94</v>
      </c>
      <c r="F197" s="109">
        <f t="shared" ref="F197:G197" si="76">SUM(F198)</f>
        <v>2183.4299999999998</v>
      </c>
      <c r="G197" s="109">
        <f t="shared" si="76"/>
        <v>0</v>
      </c>
      <c r="H197" s="109">
        <f>SUM(H198)</f>
        <v>0</v>
      </c>
      <c r="I197" s="109">
        <f t="shared" ref="I197" si="77">SUM(I198)</f>
        <v>0</v>
      </c>
      <c r="J197" s="545">
        <f t="shared" ref="J197" si="78">SUM(J198)</f>
        <v>0</v>
      </c>
    </row>
    <row r="198" spans="1:10" x14ac:dyDescent="0.25">
      <c r="A198" s="512"/>
      <c r="B198" s="131"/>
      <c r="C198" s="535"/>
      <c r="D198" s="512">
        <v>4222</v>
      </c>
      <c r="E198" s="472" t="s">
        <v>101</v>
      </c>
      <c r="F198" s="143">
        <v>2183.4299999999998</v>
      </c>
      <c r="G198" s="144"/>
      <c r="H198" s="144"/>
      <c r="I198" s="144"/>
      <c r="J198" s="539"/>
    </row>
    <row r="199" spans="1:10" x14ac:dyDescent="0.25">
      <c r="A199" s="510"/>
      <c r="B199" s="569"/>
      <c r="C199" s="534"/>
      <c r="D199" s="510">
        <v>424</v>
      </c>
      <c r="E199" s="471" t="s">
        <v>102</v>
      </c>
      <c r="F199" s="109">
        <f t="shared" ref="F199:G199" si="79">SUM(F200)</f>
        <v>13305.55</v>
      </c>
      <c r="G199" s="109">
        <f t="shared" si="79"/>
        <v>15231.35</v>
      </c>
      <c r="H199" s="109">
        <f>SUM(H200)</f>
        <v>11840.44</v>
      </c>
      <c r="I199" s="109">
        <f>'POSEBNI DIO'!I248</f>
        <v>10350.5</v>
      </c>
      <c r="J199" s="545">
        <f>'POSEBNI DIO'!J248</f>
        <v>10350.5</v>
      </c>
    </row>
    <row r="200" spans="1:10" x14ac:dyDescent="0.25">
      <c r="A200" s="512"/>
      <c r="B200" s="571"/>
      <c r="C200" s="535"/>
      <c r="D200" s="512">
        <v>4241</v>
      </c>
      <c r="E200" s="472" t="s">
        <v>92</v>
      </c>
      <c r="F200" s="143">
        <v>13305.55</v>
      </c>
      <c r="G200" s="144">
        <v>15231.35</v>
      </c>
      <c r="H200" s="144">
        <f>'POSEBNI DIO'!H254</f>
        <v>11840.44</v>
      </c>
      <c r="I200" s="144"/>
      <c r="J200" s="539"/>
    </row>
    <row r="202" spans="1:10" x14ac:dyDescent="0.25">
      <c r="G202" s="50"/>
    </row>
    <row r="203" spans="1:10" x14ac:dyDescent="0.25">
      <c r="G203" s="50"/>
    </row>
    <row r="204" spans="1:10" x14ac:dyDescent="0.25">
      <c r="G204" s="50"/>
    </row>
  </sheetData>
  <mergeCells count="6">
    <mergeCell ref="A10:J10"/>
    <mergeCell ref="A46:J46"/>
    <mergeCell ref="A2:J2"/>
    <mergeCell ref="A6:J6"/>
    <mergeCell ref="A8:J8"/>
    <mergeCell ref="A4:J4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activeCell="D17" sqref="D17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10" ht="42" customHeight="1" x14ac:dyDescent="0.25">
      <c r="A1" s="678" t="s">
        <v>186</v>
      </c>
      <c r="B1" s="678"/>
      <c r="C1" s="678"/>
      <c r="D1" s="678"/>
      <c r="E1" s="678"/>
      <c r="F1" s="678"/>
    </row>
    <row r="2" spans="1:10" ht="6" customHeight="1" x14ac:dyDescent="0.25">
      <c r="A2" s="506"/>
      <c r="B2" s="506"/>
      <c r="C2" s="506"/>
      <c r="D2" s="506"/>
      <c r="E2" s="506"/>
      <c r="F2" s="506"/>
    </row>
    <row r="3" spans="1:10" ht="18" customHeight="1" x14ac:dyDescent="0.25">
      <c r="A3" s="698" t="s">
        <v>190</v>
      </c>
      <c r="B3" s="698"/>
      <c r="C3" s="698"/>
      <c r="D3" s="698"/>
      <c r="E3" s="698"/>
      <c r="F3" s="698"/>
      <c r="G3" s="617"/>
      <c r="H3" s="617"/>
      <c r="I3" s="617"/>
      <c r="J3" s="617"/>
    </row>
    <row r="4" spans="1:10" ht="9" customHeight="1" x14ac:dyDescent="0.25">
      <c r="A4" s="616"/>
      <c r="B4" s="616"/>
      <c r="C4" s="616"/>
      <c r="D4" s="616"/>
      <c r="E4" s="616"/>
      <c r="F4" s="616"/>
      <c r="G4" s="617"/>
      <c r="H4" s="617"/>
      <c r="I4" s="617"/>
      <c r="J4" s="617"/>
    </row>
    <row r="5" spans="1:10" ht="15.75" x14ac:dyDescent="0.25">
      <c r="A5" s="678" t="s">
        <v>33</v>
      </c>
      <c r="B5" s="678"/>
      <c r="C5" s="678"/>
      <c r="D5" s="678"/>
      <c r="E5" s="695"/>
      <c r="F5" s="695"/>
    </row>
    <row r="6" spans="1:10" x14ac:dyDescent="0.25">
      <c r="A6" s="59"/>
      <c r="B6" s="58"/>
      <c r="C6" s="58"/>
      <c r="D6" s="58"/>
      <c r="E6" s="6"/>
      <c r="F6" s="6"/>
    </row>
    <row r="7" spans="1:10" ht="18" customHeight="1" x14ac:dyDescent="0.25">
      <c r="A7" s="678" t="s">
        <v>13</v>
      </c>
      <c r="B7" s="679"/>
      <c r="C7" s="679"/>
      <c r="D7" s="679"/>
      <c r="E7" s="679"/>
      <c r="F7" s="679"/>
    </row>
    <row r="8" spans="1:10" ht="18" x14ac:dyDescent="0.25">
      <c r="A8" s="5"/>
      <c r="B8" s="5"/>
      <c r="C8" s="5"/>
      <c r="D8" s="5"/>
      <c r="E8" s="6"/>
      <c r="F8" s="6"/>
    </row>
    <row r="9" spans="1:10" ht="15.75" x14ac:dyDescent="0.25">
      <c r="A9" s="678" t="s">
        <v>24</v>
      </c>
      <c r="B9" s="699"/>
      <c r="C9" s="699"/>
      <c r="D9" s="699"/>
      <c r="E9" s="699"/>
      <c r="F9" s="699"/>
    </row>
    <row r="10" spans="1:10" ht="18" x14ac:dyDescent="0.25">
      <c r="A10" s="5"/>
      <c r="B10" s="5"/>
      <c r="C10" s="5"/>
      <c r="D10" s="5"/>
      <c r="E10" s="6"/>
      <c r="F10" s="6"/>
    </row>
    <row r="11" spans="1:10" ht="25.5" x14ac:dyDescent="0.25">
      <c r="A11" s="23" t="s">
        <v>25</v>
      </c>
      <c r="B11" s="22" t="s">
        <v>177</v>
      </c>
      <c r="C11" s="23" t="s">
        <v>178</v>
      </c>
      <c r="D11" s="23" t="s">
        <v>175</v>
      </c>
      <c r="E11" s="23" t="s">
        <v>134</v>
      </c>
      <c r="F11" s="23" t="s">
        <v>176</v>
      </c>
    </row>
    <row r="12" spans="1:10" ht="15.75" customHeight="1" x14ac:dyDescent="0.25">
      <c r="A12" s="13" t="s">
        <v>26</v>
      </c>
      <c r="B12" s="10"/>
      <c r="C12" s="11"/>
      <c r="D12" s="11"/>
      <c r="E12" s="11"/>
      <c r="F12" s="11"/>
    </row>
    <row r="13" spans="1:10" ht="15.75" customHeight="1" x14ac:dyDescent="0.25">
      <c r="A13" s="13" t="s">
        <v>27</v>
      </c>
      <c r="B13" s="10"/>
      <c r="C13" s="11"/>
      <c r="D13" s="11"/>
      <c r="E13" s="11"/>
      <c r="F13" s="11"/>
    </row>
    <row r="14" spans="1:10" ht="25.5" x14ac:dyDescent="0.25">
      <c r="A14" s="17" t="s">
        <v>28</v>
      </c>
      <c r="B14" s="10"/>
      <c r="C14" s="11"/>
      <c r="D14" s="11"/>
      <c r="E14" s="11"/>
      <c r="F14" s="11"/>
    </row>
    <row r="15" spans="1:10" x14ac:dyDescent="0.25">
      <c r="A15" s="16" t="s">
        <v>29</v>
      </c>
      <c r="B15" s="10"/>
      <c r="C15" s="11"/>
      <c r="D15" s="11"/>
      <c r="E15" s="11"/>
      <c r="F15" s="11"/>
    </row>
    <row r="16" spans="1:10" x14ac:dyDescent="0.25">
      <c r="A16" s="13" t="s">
        <v>30</v>
      </c>
      <c r="B16" s="10">
        <f>B17</f>
        <v>11566.94</v>
      </c>
      <c r="C16" s="10">
        <f t="shared" ref="C16:F16" si="0">C17</f>
        <v>95399</v>
      </c>
      <c r="D16" s="10">
        <f t="shared" si="0"/>
        <v>114816.39</v>
      </c>
      <c r="E16" s="10">
        <f t="shared" si="0"/>
        <v>95286.85</v>
      </c>
      <c r="F16" s="10">
        <f t="shared" si="0"/>
        <v>97859.59</v>
      </c>
    </row>
    <row r="17" spans="1:6" ht="25.5" x14ac:dyDescent="0.25">
      <c r="A17" s="18" t="s">
        <v>31</v>
      </c>
      <c r="B17" s="10">
        <f>' Račun prihoda i rashoda'!F100</f>
        <v>11566.94</v>
      </c>
      <c r="C17" s="11">
        <v>95399</v>
      </c>
      <c r="D17" s="11">
        <f>' Račun prihoda i rashoda'!H100+' Račun prihoda i rashoda'!H155</f>
        <v>114816.39</v>
      </c>
      <c r="E17" s="11">
        <f>' Račun prihoda i rashoda'!I153+' Račun prihoda i rashoda'!I98</f>
        <v>95286.85</v>
      </c>
      <c r="F17" s="12">
        <f>' Račun prihoda i rashoda'!J98+' Račun prihoda i rashoda'!J153</f>
        <v>97859.59</v>
      </c>
    </row>
  </sheetData>
  <mergeCells count="5">
    <mergeCell ref="A1:F1"/>
    <mergeCell ref="A5:F5"/>
    <mergeCell ref="A7:F7"/>
    <mergeCell ref="A9:F9"/>
    <mergeCell ref="A3:F3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8"/>
  <sheetViews>
    <sheetView tabSelected="1" topLeftCell="A154" workbookViewId="0">
      <selection activeCell="A165" sqref="A165:G165"/>
    </sheetView>
  </sheetViews>
  <sheetFormatPr defaultRowHeight="15" x14ac:dyDescent="0.25"/>
  <cols>
    <col min="1" max="1" width="9.85546875" bestFit="1" customWidth="1"/>
    <col min="2" max="2" width="33.85546875" customWidth="1"/>
    <col min="3" max="7" width="16.5703125" customWidth="1"/>
    <col min="9" max="9" width="13.28515625" bestFit="1" customWidth="1"/>
  </cols>
  <sheetData>
    <row r="1" spans="1:8" ht="15.75" customHeight="1" x14ac:dyDescent="0.25">
      <c r="B1" s="701" t="s">
        <v>133</v>
      </c>
      <c r="C1" s="701"/>
      <c r="D1" s="701"/>
      <c r="E1" s="701"/>
      <c r="F1" s="701"/>
      <c r="G1" s="701"/>
    </row>
    <row r="2" spans="1:8" ht="11.25" customHeight="1" x14ac:dyDescent="0.25">
      <c r="B2" s="157"/>
      <c r="C2" s="157"/>
      <c r="D2" s="157"/>
      <c r="E2" s="157"/>
      <c r="F2" s="157"/>
      <c r="G2" s="157"/>
    </row>
    <row r="3" spans="1:8" ht="18" customHeight="1" x14ac:dyDescent="0.25">
      <c r="A3" s="698" t="s">
        <v>190</v>
      </c>
      <c r="B3" s="698"/>
      <c r="C3" s="698"/>
      <c r="D3" s="698"/>
      <c r="E3" s="698"/>
      <c r="F3" s="698"/>
      <c r="G3" s="698"/>
      <c r="H3" s="617"/>
    </row>
    <row r="4" spans="1:8" ht="9" customHeight="1" x14ac:dyDescent="0.25">
      <c r="A4" s="616"/>
      <c r="B4" s="616"/>
      <c r="C4" s="616"/>
      <c r="D4" s="616"/>
      <c r="E4" s="616"/>
      <c r="F4" s="616"/>
      <c r="G4" s="616"/>
      <c r="H4" s="617"/>
    </row>
    <row r="5" spans="1:8" ht="15.75" x14ac:dyDescent="0.25">
      <c r="B5" s="701" t="s">
        <v>33</v>
      </c>
      <c r="C5" s="701"/>
      <c r="D5" s="701"/>
      <c r="E5" s="701"/>
      <c r="F5" s="701"/>
      <c r="G5" s="701"/>
    </row>
    <row r="6" spans="1:8" ht="18" x14ac:dyDescent="0.25">
      <c r="C6" s="157"/>
      <c r="D6" s="157"/>
      <c r="E6" s="157"/>
      <c r="F6" s="158"/>
      <c r="G6" s="158"/>
    </row>
    <row r="7" spans="1:8" ht="15.75" customHeight="1" x14ac:dyDescent="0.25">
      <c r="B7" s="701" t="s">
        <v>13</v>
      </c>
      <c r="C7" s="701"/>
      <c r="D7" s="701"/>
      <c r="E7" s="701"/>
      <c r="F7" s="701"/>
      <c r="G7" s="701"/>
    </row>
    <row r="8" spans="1:8" ht="18" x14ac:dyDescent="0.25">
      <c r="B8" s="157"/>
      <c r="C8" s="157"/>
      <c r="D8" s="157"/>
      <c r="E8" s="157"/>
      <c r="F8" s="158"/>
      <c r="G8" s="158"/>
    </row>
    <row r="9" spans="1:8" ht="15.75" customHeight="1" x14ac:dyDescent="0.25">
      <c r="B9" s="701" t="s">
        <v>163</v>
      </c>
      <c r="C9" s="701"/>
      <c r="D9" s="701"/>
      <c r="E9" s="701"/>
      <c r="F9" s="701"/>
      <c r="G9" s="701"/>
    </row>
    <row r="10" spans="1:8" ht="18.75" thickBot="1" x14ac:dyDescent="0.3">
      <c r="B10" s="157"/>
      <c r="C10" s="157"/>
      <c r="D10" s="157"/>
      <c r="E10" s="157"/>
      <c r="F10" s="158"/>
      <c r="G10" s="158"/>
    </row>
    <row r="11" spans="1:8" ht="38.25" customHeight="1" x14ac:dyDescent="0.25">
      <c r="A11" s="271"/>
      <c r="B11" s="272" t="s">
        <v>164</v>
      </c>
      <c r="C11" s="273" t="s">
        <v>177</v>
      </c>
      <c r="D11" s="272" t="s">
        <v>178</v>
      </c>
      <c r="E11" s="272" t="s">
        <v>175</v>
      </c>
      <c r="F11" s="272" t="s">
        <v>134</v>
      </c>
      <c r="G11" s="274" t="s">
        <v>176</v>
      </c>
    </row>
    <row r="12" spans="1:8" ht="25.5" customHeight="1" thickBot="1" x14ac:dyDescent="0.3">
      <c r="A12" s="203"/>
      <c r="B12" s="201" t="s">
        <v>0</v>
      </c>
      <c r="C12" s="202">
        <f>C13+C16+C22+C28+C31+C34</f>
        <v>1481506.52</v>
      </c>
      <c r="D12" s="202">
        <f>D13+D16+D22+D28+D31+D34</f>
        <v>1688721.5</v>
      </c>
      <c r="E12" s="202">
        <f>E13+E16+E22+E28+E31+E34</f>
        <v>2033444.72</v>
      </c>
      <c r="F12" s="202">
        <f>F13+F16+F22+F28+F31+F34</f>
        <v>2071715.18</v>
      </c>
      <c r="G12" s="204">
        <f>G13+G16+G22+G28+G31+G34</f>
        <v>2120899.5300000003</v>
      </c>
    </row>
    <row r="13" spans="1:8" ht="15.75" thickBot="1" x14ac:dyDescent="0.3">
      <c r="A13" s="180"/>
      <c r="B13" s="189" t="s">
        <v>165</v>
      </c>
      <c r="C13" s="190">
        <f>C14</f>
        <v>2871.83</v>
      </c>
      <c r="D13" s="190">
        <f t="shared" ref="D13:G13" si="0">D14</f>
        <v>1250.49</v>
      </c>
      <c r="E13" s="190">
        <f t="shared" si="0"/>
        <v>2631.56</v>
      </c>
      <c r="F13" s="190">
        <f t="shared" si="0"/>
        <v>1663.26</v>
      </c>
      <c r="G13" s="191">
        <f t="shared" si="0"/>
        <v>1663.26</v>
      </c>
    </row>
    <row r="14" spans="1:8" ht="25.5" x14ac:dyDescent="0.25">
      <c r="A14" s="205">
        <v>671</v>
      </c>
      <c r="B14" s="188" t="s">
        <v>111</v>
      </c>
      <c r="C14" s="287">
        <f>SUM(C15:C15)</f>
        <v>2871.83</v>
      </c>
      <c r="D14" s="287">
        <f>SUM(D15:D15)</f>
        <v>1250.49</v>
      </c>
      <c r="E14" s="287">
        <f>SUM(E15:E15)</f>
        <v>2631.56</v>
      </c>
      <c r="F14" s="287">
        <v>1663.26</v>
      </c>
      <c r="G14" s="288">
        <v>1663.26</v>
      </c>
    </row>
    <row r="15" spans="1:8" ht="26.25" thickBot="1" x14ac:dyDescent="0.3">
      <c r="A15" s="206">
        <v>6711</v>
      </c>
      <c r="B15" s="193" t="s">
        <v>112</v>
      </c>
      <c r="C15" s="153">
        <v>2871.83</v>
      </c>
      <c r="D15" s="149">
        <v>1250.49</v>
      </c>
      <c r="E15" s="149">
        <v>2631.56</v>
      </c>
      <c r="F15" s="149"/>
      <c r="G15" s="223"/>
    </row>
    <row r="16" spans="1:8" ht="15.75" thickBot="1" x14ac:dyDescent="0.3">
      <c r="A16" s="194"/>
      <c r="B16" s="195" t="s">
        <v>168</v>
      </c>
      <c r="C16" s="155">
        <f t="shared" ref="C16:G16" si="1">C17</f>
        <v>10323.19</v>
      </c>
      <c r="D16" s="155">
        <f t="shared" si="1"/>
        <v>14355.140000000001</v>
      </c>
      <c r="E16" s="155">
        <f t="shared" si="1"/>
        <v>14370.26</v>
      </c>
      <c r="F16" s="155">
        <f t="shared" si="1"/>
        <v>11515.64</v>
      </c>
      <c r="G16" s="289">
        <f t="shared" si="1"/>
        <v>11515.64</v>
      </c>
    </row>
    <row r="17" spans="1:7" x14ac:dyDescent="0.25">
      <c r="A17" s="207"/>
      <c r="B17" s="55" t="s">
        <v>96</v>
      </c>
      <c r="C17" s="290">
        <f>C20</f>
        <v>10323.19</v>
      </c>
      <c r="D17" s="291">
        <f>D20+D18</f>
        <v>14355.140000000001</v>
      </c>
      <c r="E17" s="291">
        <f>E20+E18</f>
        <v>14370.26</v>
      </c>
      <c r="F17" s="291">
        <f>F20</f>
        <v>11515.64</v>
      </c>
      <c r="G17" s="292">
        <f>G20</f>
        <v>11515.64</v>
      </c>
    </row>
    <row r="18" spans="1:7" x14ac:dyDescent="0.25">
      <c r="A18" s="661">
        <v>641</v>
      </c>
      <c r="B18" s="662" t="s">
        <v>105</v>
      </c>
      <c r="C18" s="142">
        <v>0</v>
      </c>
      <c r="D18" s="109">
        <f>D19</f>
        <v>54.03</v>
      </c>
      <c r="E18" s="109">
        <f>E19</f>
        <v>69.150000000000006</v>
      </c>
      <c r="F18" s="109"/>
      <c r="G18" s="216"/>
    </row>
    <row r="19" spans="1:7" x14ac:dyDescent="0.25">
      <c r="A19" s="660">
        <v>6413</v>
      </c>
      <c r="B19" s="14" t="s">
        <v>106</v>
      </c>
      <c r="C19" s="143">
        <v>0</v>
      </c>
      <c r="D19" s="144">
        <v>54.03</v>
      </c>
      <c r="E19" s="144">
        <v>69.150000000000006</v>
      </c>
      <c r="F19" s="144"/>
      <c r="G19" s="221"/>
    </row>
    <row r="20" spans="1:7" x14ac:dyDescent="0.25">
      <c r="A20" s="208">
        <v>661</v>
      </c>
      <c r="B20" s="39" t="s">
        <v>109</v>
      </c>
      <c r="C20" s="109">
        <f t="shared" ref="C20" si="2">SUM(C21)</f>
        <v>10323.19</v>
      </c>
      <c r="D20" s="109">
        <f>D21</f>
        <v>14301.11</v>
      </c>
      <c r="E20" s="109">
        <f>E21</f>
        <v>14301.11</v>
      </c>
      <c r="F20" s="109">
        <v>11515.64</v>
      </c>
      <c r="G20" s="216">
        <v>11515.64</v>
      </c>
    </row>
    <row r="21" spans="1:7" ht="15.75" thickBot="1" x14ac:dyDescent="0.3">
      <c r="A21" s="206">
        <v>6615</v>
      </c>
      <c r="B21" s="192" t="s">
        <v>110</v>
      </c>
      <c r="C21" s="153">
        <v>10323.19</v>
      </c>
      <c r="D21" s="149">
        <v>14301.11</v>
      </c>
      <c r="E21" s="149">
        <v>14301.11</v>
      </c>
      <c r="F21" s="149"/>
      <c r="G21" s="223"/>
    </row>
    <row r="22" spans="1:7" ht="15.75" thickBot="1" x14ac:dyDescent="0.3">
      <c r="A22" s="196"/>
      <c r="B22" s="197" t="s">
        <v>169</v>
      </c>
      <c r="C22" s="155">
        <f>C23+C25</f>
        <v>73388.850000000006</v>
      </c>
      <c r="D22" s="155">
        <f t="shared" ref="D22:G22" si="3">D23+D25</f>
        <v>53882.96</v>
      </c>
      <c r="E22" s="155">
        <f t="shared" si="3"/>
        <v>117673.8</v>
      </c>
      <c r="F22" s="155">
        <f t="shared" si="3"/>
        <v>117173.8</v>
      </c>
      <c r="G22" s="289">
        <f t="shared" si="3"/>
        <v>117173.8</v>
      </c>
    </row>
    <row r="23" spans="1:7" ht="25.5" x14ac:dyDescent="0.25">
      <c r="A23" s="209">
        <v>636</v>
      </c>
      <c r="B23" s="40" t="s">
        <v>103</v>
      </c>
      <c r="C23" s="109">
        <f t="shared" ref="C23:E23" si="4">C24</f>
        <v>41898.550000000003</v>
      </c>
      <c r="D23" s="109">
        <f t="shared" si="4"/>
        <v>28237</v>
      </c>
      <c r="E23" s="109">
        <f t="shared" si="4"/>
        <v>69500</v>
      </c>
      <c r="F23" s="109">
        <v>69500</v>
      </c>
      <c r="G23" s="216">
        <v>69500</v>
      </c>
    </row>
    <row r="24" spans="1:7" ht="25.5" x14ac:dyDescent="0.25">
      <c r="A24" s="210">
        <v>6361</v>
      </c>
      <c r="B24" s="15" t="s">
        <v>103</v>
      </c>
      <c r="C24" s="144">
        <v>41898.550000000003</v>
      </c>
      <c r="D24" s="144">
        <v>28237</v>
      </c>
      <c r="E24" s="144">
        <v>69500</v>
      </c>
      <c r="F24" s="144"/>
      <c r="G24" s="221"/>
    </row>
    <row r="25" spans="1:7" x14ac:dyDescent="0.25">
      <c r="A25" s="208">
        <v>652</v>
      </c>
      <c r="B25" s="39" t="s">
        <v>107</v>
      </c>
      <c r="C25" s="109">
        <f>C26+C27</f>
        <v>31490.3</v>
      </c>
      <c r="D25" s="109">
        <f t="shared" ref="D25:E25" si="5">D26+D27</f>
        <v>25645.96</v>
      </c>
      <c r="E25" s="109">
        <f t="shared" si="5"/>
        <v>48173.8</v>
      </c>
      <c r="F25" s="109">
        <f>117173.8-69500</f>
        <v>47673.8</v>
      </c>
      <c r="G25" s="216">
        <f>117173.8-69500</f>
        <v>47673.8</v>
      </c>
    </row>
    <row r="26" spans="1:7" x14ac:dyDescent="0.25">
      <c r="A26" s="206">
        <v>6526</v>
      </c>
      <c r="B26" s="192" t="s">
        <v>193</v>
      </c>
      <c r="C26" s="153">
        <v>31490.3</v>
      </c>
      <c r="D26" s="149">
        <v>25645.96</v>
      </c>
      <c r="E26" s="149">
        <v>45500</v>
      </c>
      <c r="F26" s="149"/>
      <c r="G26" s="223"/>
    </row>
    <row r="27" spans="1:7" ht="15.75" thickBot="1" x14ac:dyDescent="0.3">
      <c r="A27" s="206">
        <v>6526</v>
      </c>
      <c r="B27" s="192" t="s">
        <v>194</v>
      </c>
      <c r="C27" s="153">
        <v>0</v>
      </c>
      <c r="D27" s="149"/>
      <c r="E27" s="149">
        <v>2673.8</v>
      </c>
      <c r="F27" s="149"/>
      <c r="G27" s="223"/>
    </row>
    <row r="28" spans="1:7" ht="15.75" thickBot="1" x14ac:dyDescent="0.3">
      <c r="A28" s="164" t="s">
        <v>197</v>
      </c>
      <c r="B28" s="198" t="s">
        <v>170</v>
      </c>
      <c r="C28" s="154">
        <f>C29</f>
        <v>65908.479999999996</v>
      </c>
      <c r="D28" s="154">
        <f t="shared" ref="D28:E28" si="6">D29</f>
        <v>76918.149999999994</v>
      </c>
      <c r="E28" s="154">
        <f t="shared" si="6"/>
        <v>76918.149999999994</v>
      </c>
      <c r="F28" s="154">
        <f>F29</f>
        <v>76918.149999999994</v>
      </c>
      <c r="G28" s="240">
        <f>G29</f>
        <v>76918.149999999994</v>
      </c>
    </row>
    <row r="29" spans="1:7" ht="25.5" x14ac:dyDescent="0.25">
      <c r="A29" s="208">
        <v>671</v>
      </c>
      <c r="B29" s="40" t="s">
        <v>111</v>
      </c>
      <c r="C29" s="142">
        <f>C30</f>
        <v>65908.479999999996</v>
      </c>
      <c r="D29" s="109">
        <f>D30</f>
        <v>76918.149999999994</v>
      </c>
      <c r="E29" s="109">
        <f>SUM(E30)</f>
        <v>76918.149999999994</v>
      </c>
      <c r="F29" s="109">
        <v>76918.149999999994</v>
      </c>
      <c r="G29" s="216">
        <v>76918.149999999994</v>
      </c>
    </row>
    <row r="30" spans="1:7" ht="26.25" thickBot="1" x14ac:dyDescent="0.3">
      <c r="A30" s="206">
        <v>6711</v>
      </c>
      <c r="B30" s="193" t="s">
        <v>112</v>
      </c>
      <c r="C30" s="293">
        <v>65908.479999999996</v>
      </c>
      <c r="D30" s="149">
        <v>76918.149999999994</v>
      </c>
      <c r="E30" s="149">
        <v>76918.149999999994</v>
      </c>
      <c r="F30" s="149"/>
      <c r="G30" s="223"/>
    </row>
    <row r="31" spans="1:7" ht="15.75" thickBot="1" x14ac:dyDescent="0.3">
      <c r="A31" s="196"/>
      <c r="B31" s="195" t="s">
        <v>171</v>
      </c>
      <c r="C31" s="284">
        <f>C32</f>
        <v>13677.35</v>
      </c>
      <c r="D31" s="284">
        <f t="shared" ref="D31:G31" si="7">D32</f>
        <v>14246.59</v>
      </c>
      <c r="E31" s="284">
        <f t="shared" si="7"/>
        <v>27233.9</v>
      </c>
      <c r="F31" s="284">
        <f>F32</f>
        <v>23657.71</v>
      </c>
      <c r="G31" s="294">
        <f t="shared" si="7"/>
        <v>24296.48</v>
      </c>
    </row>
    <row r="32" spans="1:7" x14ac:dyDescent="0.25">
      <c r="A32" s="208">
        <v>638</v>
      </c>
      <c r="B32" s="39" t="s">
        <v>104</v>
      </c>
      <c r="C32" s="109">
        <f>C33</f>
        <v>13677.35</v>
      </c>
      <c r="D32" s="109">
        <f>SUM(D33)</f>
        <v>14246.59</v>
      </c>
      <c r="E32" s="109">
        <f>SUM(E33)</f>
        <v>27233.9</v>
      </c>
      <c r="F32" s="109">
        <v>23657.71</v>
      </c>
      <c r="G32" s="216">
        <v>24296.48</v>
      </c>
    </row>
    <row r="33" spans="1:9" ht="15.75" thickBot="1" x14ac:dyDescent="0.3">
      <c r="A33" s="206">
        <v>6381</v>
      </c>
      <c r="B33" s="192" t="s">
        <v>104</v>
      </c>
      <c r="C33" s="153">
        <v>13677.35</v>
      </c>
      <c r="D33" s="149">
        <v>14246.59</v>
      </c>
      <c r="E33" s="149">
        <v>27233.9</v>
      </c>
      <c r="F33" s="149"/>
      <c r="G33" s="223"/>
    </row>
    <row r="34" spans="1:9" ht="15.75" thickBot="1" x14ac:dyDescent="0.3">
      <c r="A34" s="199"/>
      <c r="B34" s="200" t="s">
        <v>172</v>
      </c>
      <c r="C34" s="155">
        <f>C35</f>
        <v>1315336.82</v>
      </c>
      <c r="D34" s="155">
        <f t="shared" ref="D34:G34" si="8">D35</f>
        <v>1528068.17</v>
      </c>
      <c r="E34" s="155">
        <f t="shared" si="8"/>
        <v>1794617.05</v>
      </c>
      <c r="F34" s="155">
        <f t="shared" si="8"/>
        <v>1840786.6199999999</v>
      </c>
      <c r="G34" s="289">
        <f t="shared" si="8"/>
        <v>1889332.2000000002</v>
      </c>
    </row>
    <row r="35" spans="1:9" ht="25.5" x14ac:dyDescent="0.25">
      <c r="A35" s="208">
        <v>636</v>
      </c>
      <c r="B35" s="40" t="s">
        <v>103</v>
      </c>
      <c r="C35" s="109">
        <f>C36</f>
        <v>1315336.82</v>
      </c>
      <c r="D35" s="109">
        <f t="shared" ref="D35" si="9">SUM(D36:D38)</f>
        <v>1528068.17</v>
      </c>
      <c r="E35" s="109">
        <f>SUM(E36:E38)</f>
        <v>1794617.05</v>
      </c>
      <c r="F35" s="109">
        <f>1827569.45+2866.67+10350.5</f>
        <v>1840786.6199999999</v>
      </c>
      <c r="G35" s="216">
        <f>1875634.36+13697.84</f>
        <v>1889332.2000000002</v>
      </c>
    </row>
    <row r="36" spans="1:9" ht="26.25" thickBot="1" x14ac:dyDescent="0.3">
      <c r="A36" s="298">
        <v>6361</v>
      </c>
      <c r="B36" s="299" t="s">
        <v>103</v>
      </c>
      <c r="C36" s="267">
        <v>1315336.82</v>
      </c>
      <c r="D36" s="268">
        <v>1528068.17</v>
      </c>
      <c r="E36" s="268">
        <v>1794617.05</v>
      </c>
      <c r="F36" s="268"/>
      <c r="G36" s="300"/>
    </row>
    <row r="37" spans="1:9" x14ac:dyDescent="0.25">
      <c r="A37" s="295"/>
      <c r="B37" s="296"/>
      <c r="C37" s="183"/>
      <c r="D37" s="183"/>
      <c r="E37" s="183"/>
      <c r="F37" s="183"/>
      <c r="G37" s="183"/>
      <c r="H37" s="297"/>
    </row>
    <row r="38" spans="1:9" ht="15.75" x14ac:dyDescent="0.25">
      <c r="A38" s="211"/>
      <c r="B38" s="701" t="s">
        <v>166</v>
      </c>
      <c r="C38" s="701"/>
      <c r="D38" s="701"/>
      <c r="E38" s="701"/>
      <c r="F38" s="701"/>
      <c r="G38" s="701"/>
      <c r="H38" s="297"/>
    </row>
    <row r="39" spans="1:9" ht="18.75" thickBot="1" x14ac:dyDescent="0.3">
      <c r="A39" s="211"/>
      <c r="B39" s="157"/>
      <c r="C39" s="157"/>
      <c r="D39" s="157"/>
      <c r="E39" s="157"/>
      <c r="F39" s="158"/>
      <c r="G39" s="158"/>
      <c r="H39" s="297"/>
    </row>
    <row r="40" spans="1:9" ht="25.5" x14ac:dyDescent="0.25">
      <c r="A40" s="271"/>
      <c r="B40" s="272" t="s">
        <v>164</v>
      </c>
      <c r="C40" s="273" t="s">
        <v>177</v>
      </c>
      <c r="D40" s="272" t="s">
        <v>178</v>
      </c>
      <c r="E40" s="272" t="s">
        <v>175</v>
      </c>
      <c r="F40" s="272" t="s">
        <v>134</v>
      </c>
      <c r="G40" s="274" t="s">
        <v>176</v>
      </c>
    </row>
    <row r="41" spans="1:9" ht="15.75" thickBot="1" x14ac:dyDescent="0.3">
      <c r="A41" s="212"/>
      <c r="B41" s="179" t="s">
        <v>3</v>
      </c>
      <c r="C41" s="282">
        <f>C42+C56+C63+C108+C144+C165</f>
        <v>1413088.0100000002</v>
      </c>
      <c r="D41" s="282">
        <f>D42+D56+D85+D108+D144+D165</f>
        <v>1657806.0800000003</v>
      </c>
      <c r="E41" s="282">
        <f>E42+E56+E108+E144+E165+E85</f>
        <v>2008076.2600000002</v>
      </c>
      <c r="F41" s="282">
        <f>F42+F56+F85+F108+F144+F165</f>
        <v>2050253.3699999999</v>
      </c>
      <c r="G41" s="283">
        <f>G42+G56+G85+G108+G144+G165</f>
        <v>2099437.7199999997</v>
      </c>
      <c r="I41" s="50"/>
    </row>
    <row r="42" spans="1:9" ht="15.75" thickBot="1" x14ac:dyDescent="0.3">
      <c r="A42" s="159"/>
      <c r="B42" s="160" t="s">
        <v>167</v>
      </c>
      <c r="C42" s="284">
        <f t="shared" ref="C42:D44" si="10">C43</f>
        <v>1863.1100000000001</v>
      </c>
      <c r="D42" s="285">
        <f t="shared" si="10"/>
        <v>1250.4900000000002</v>
      </c>
      <c r="E42" s="285">
        <f t="shared" ref="E42:G42" si="11">E43</f>
        <v>2631.56</v>
      </c>
      <c r="F42" s="285">
        <f t="shared" si="11"/>
        <v>1663.26</v>
      </c>
      <c r="G42" s="286">
        <f t="shared" si="11"/>
        <v>1663.26</v>
      </c>
    </row>
    <row r="43" spans="1:9" x14ac:dyDescent="0.25">
      <c r="A43" s="213">
        <v>11</v>
      </c>
      <c r="B43" s="600" t="s">
        <v>18</v>
      </c>
      <c r="C43" s="146">
        <f t="shared" si="10"/>
        <v>1863.1100000000001</v>
      </c>
      <c r="D43" s="147">
        <f t="shared" si="10"/>
        <v>1250.4900000000002</v>
      </c>
      <c r="E43" s="147">
        <f>E44</f>
        <v>2631.56</v>
      </c>
      <c r="F43" s="147">
        <f t="shared" ref="F43:G43" si="12">F44</f>
        <v>1663.26</v>
      </c>
      <c r="G43" s="214">
        <f t="shared" si="12"/>
        <v>1663.26</v>
      </c>
    </row>
    <row r="44" spans="1:9" x14ac:dyDescent="0.25">
      <c r="A44" s="215"/>
      <c r="B44" s="602" t="s">
        <v>21</v>
      </c>
      <c r="C44" s="151">
        <f t="shared" si="10"/>
        <v>1863.1100000000001</v>
      </c>
      <c r="D44" s="151">
        <f t="shared" si="10"/>
        <v>1250.4900000000002</v>
      </c>
      <c r="E44" s="109">
        <f>E45+E53</f>
        <v>2631.56</v>
      </c>
      <c r="F44" s="109">
        <f>F45</f>
        <v>1663.26</v>
      </c>
      <c r="G44" s="216">
        <f>G45</f>
        <v>1663.26</v>
      </c>
    </row>
    <row r="45" spans="1:9" x14ac:dyDescent="0.25">
      <c r="A45" s="217"/>
      <c r="B45" s="83" t="s">
        <v>22</v>
      </c>
      <c r="C45" s="141">
        <f>C46+C48+C50</f>
        <v>1863.1100000000001</v>
      </c>
      <c r="D45" s="141">
        <f t="shared" ref="D45:G45" si="13">D46+D48+D50</f>
        <v>1250.4900000000002</v>
      </c>
      <c r="E45" s="141">
        <f t="shared" si="13"/>
        <v>2499.08</v>
      </c>
      <c r="F45" s="141">
        <f t="shared" si="13"/>
        <v>1663.26</v>
      </c>
      <c r="G45" s="218">
        <f t="shared" si="13"/>
        <v>1663.26</v>
      </c>
    </row>
    <row r="46" spans="1:9" x14ac:dyDescent="0.25">
      <c r="A46" s="219"/>
      <c r="B46" s="84" t="s">
        <v>57</v>
      </c>
      <c r="C46" s="109">
        <f t="shared" ref="C46:D46" si="14">SUM(C47)</f>
        <v>1167.6000000000001</v>
      </c>
      <c r="D46" s="109">
        <f t="shared" si="14"/>
        <v>1002.32</v>
      </c>
      <c r="E46" s="109">
        <f>SUM(E47)</f>
        <v>2037.52</v>
      </c>
      <c r="F46" s="109">
        <v>1663.26</v>
      </c>
      <c r="G46" s="216">
        <v>1663.26</v>
      </c>
    </row>
    <row r="47" spans="1:9" x14ac:dyDescent="0.25">
      <c r="A47" s="220">
        <v>3111</v>
      </c>
      <c r="B47" s="94" t="s">
        <v>56</v>
      </c>
      <c r="C47" s="143">
        <f>511.41+656.19</f>
        <v>1167.6000000000001</v>
      </c>
      <c r="D47" s="144">
        <v>1002.32</v>
      </c>
      <c r="E47" s="144">
        <f>'POSEBNI DIO'!H216</f>
        <v>2037.52</v>
      </c>
      <c r="F47" s="144"/>
      <c r="G47" s="221"/>
    </row>
    <row r="48" spans="1:9" x14ac:dyDescent="0.25">
      <c r="A48" s="219"/>
      <c r="B48" s="84" t="s">
        <v>58</v>
      </c>
      <c r="C48" s="109">
        <f t="shared" ref="C48" si="15">SUM(C49)</f>
        <v>119.82</v>
      </c>
      <c r="D48" s="109">
        <f>D49</f>
        <v>52.55</v>
      </c>
      <c r="E48" s="109">
        <f>SUM(E49)</f>
        <v>120</v>
      </c>
      <c r="F48" s="109">
        <f t="shared" ref="F48:G48" si="16">SUM(F49)</f>
        <v>0</v>
      </c>
      <c r="G48" s="216">
        <f t="shared" si="16"/>
        <v>0</v>
      </c>
    </row>
    <row r="49" spans="1:9" x14ac:dyDescent="0.25">
      <c r="A49" s="220">
        <v>3121</v>
      </c>
      <c r="B49" s="94" t="s">
        <v>58</v>
      </c>
      <c r="C49" s="143">
        <f>119.82</f>
        <v>119.82</v>
      </c>
      <c r="D49" s="144">
        <v>52.55</v>
      </c>
      <c r="E49" s="144">
        <f>'POSEBNI DIO'!H218</f>
        <v>120</v>
      </c>
      <c r="F49" s="144"/>
      <c r="G49" s="221"/>
    </row>
    <row r="50" spans="1:9" x14ac:dyDescent="0.25">
      <c r="A50" s="219"/>
      <c r="B50" s="84" t="s">
        <v>59</v>
      </c>
      <c r="C50" s="109">
        <f>C51+C52</f>
        <v>575.69000000000005</v>
      </c>
      <c r="D50" s="109">
        <f>D51+D52</f>
        <v>195.62</v>
      </c>
      <c r="E50" s="109">
        <f>E51+E52</f>
        <v>341.56</v>
      </c>
      <c r="F50" s="109">
        <f t="shared" ref="F50:G50" si="17">SUM(F52)</f>
        <v>0</v>
      </c>
      <c r="G50" s="216">
        <f t="shared" si="17"/>
        <v>0</v>
      </c>
    </row>
    <row r="51" spans="1:9" x14ac:dyDescent="0.25">
      <c r="A51" s="220">
        <v>3131</v>
      </c>
      <c r="B51" s="94" t="s">
        <v>137</v>
      </c>
      <c r="C51" s="143">
        <f>105.48+299.43</f>
        <v>404.91</v>
      </c>
      <c r="D51" s="144">
        <v>63.4</v>
      </c>
      <c r="E51" s="144">
        <f>'POSEBNI DIO'!H220</f>
        <v>0</v>
      </c>
      <c r="F51" s="144"/>
      <c r="G51" s="221"/>
    </row>
    <row r="52" spans="1:9" x14ac:dyDescent="0.25">
      <c r="A52" s="222">
        <v>3132</v>
      </c>
      <c r="B52" s="161" t="s">
        <v>60</v>
      </c>
      <c r="C52" s="153">
        <f>127.86+42.92</f>
        <v>170.78</v>
      </c>
      <c r="D52" s="149">
        <v>132.22</v>
      </c>
      <c r="E52" s="149">
        <f>'POSEBNI DIO'!H221</f>
        <v>341.56</v>
      </c>
      <c r="F52" s="149"/>
      <c r="G52" s="223"/>
    </row>
    <row r="53" spans="1:9" x14ac:dyDescent="0.25">
      <c r="A53" s="217"/>
      <c r="B53" s="83" t="s">
        <v>36</v>
      </c>
      <c r="C53" s="145">
        <f>C54</f>
        <v>0</v>
      </c>
      <c r="D53" s="145">
        <f t="shared" ref="D53:G53" si="18">D54</f>
        <v>0</v>
      </c>
      <c r="E53" s="145">
        <f t="shared" si="18"/>
        <v>132.47999999999999</v>
      </c>
      <c r="F53" s="145">
        <f t="shared" si="18"/>
        <v>0</v>
      </c>
      <c r="G53" s="227">
        <f t="shared" si="18"/>
        <v>0</v>
      </c>
    </row>
    <row r="54" spans="1:9" x14ac:dyDescent="0.25">
      <c r="A54" s="219"/>
      <c r="B54" s="89" t="s">
        <v>61</v>
      </c>
      <c r="C54" s="109">
        <f t="shared" ref="C54:D54" si="19">SUM(C55)</f>
        <v>0</v>
      </c>
      <c r="D54" s="109">
        <f t="shared" si="19"/>
        <v>0</v>
      </c>
      <c r="E54" s="109">
        <f>SUM(E55)</f>
        <v>132.47999999999999</v>
      </c>
      <c r="F54" s="109">
        <f t="shared" ref="F54:G54" si="20">SUM(F55)</f>
        <v>0</v>
      </c>
      <c r="G54" s="216">
        <f t="shared" si="20"/>
        <v>0</v>
      </c>
    </row>
    <row r="55" spans="1:9" ht="15.75" thickBot="1" x14ac:dyDescent="0.3">
      <c r="A55" s="233">
        <v>3212</v>
      </c>
      <c r="B55" s="92" t="s">
        <v>156</v>
      </c>
      <c r="C55" s="143">
        <v>0</v>
      </c>
      <c r="D55" s="144">
        <v>0</v>
      </c>
      <c r="E55" s="144">
        <f>'POSEBNI DIO'!H224</f>
        <v>132.47999999999999</v>
      </c>
      <c r="F55" s="144"/>
      <c r="G55" s="221"/>
    </row>
    <row r="56" spans="1:9" ht="15.75" thickBot="1" x14ac:dyDescent="0.3">
      <c r="A56" s="162"/>
      <c r="B56" s="163" t="s">
        <v>168</v>
      </c>
      <c r="C56" s="154">
        <f>C57</f>
        <v>1634.02</v>
      </c>
      <c r="D56" s="154">
        <f t="shared" ref="D56:G57" si="21">D57</f>
        <v>1513.04</v>
      </c>
      <c r="E56" s="154">
        <f t="shared" si="21"/>
        <v>3842.23</v>
      </c>
      <c r="F56" s="154">
        <f t="shared" si="21"/>
        <v>2904.33</v>
      </c>
      <c r="G56" s="240">
        <f t="shared" si="21"/>
        <v>2904.33</v>
      </c>
    </row>
    <row r="57" spans="1:9" x14ac:dyDescent="0.25">
      <c r="A57" s="224"/>
      <c r="B57" s="611" t="s">
        <v>96</v>
      </c>
      <c r="C57" s="140">
        <f>C58</f>
        <v>1634.02</v>
      </c>
      <c r="D57" s="140">
        <f>D58</f>
        <v>1513.04</v>
      </c>
      <c r="E57" s="140">
        <f t="shared" si="21"/>
        <v>3842.23</v>
      </c>
      <c r="F57" s="140">
        <f t="shared" si="21"/>
        <v>2904.33</v>
      </c>
      <c r="G57" s="225">
        <f t="shared" si="21"/>
        <v>2904.33</v>
      </c>
    </row>
    <row r="58" spans="1:9" x14ac:dyDescent="0.25">
      <c r="A58" s="226"/>
      <c r="B58" s="93" t="s">
        <v>36</v>
      </c>
      <c r="C58" s="145">
        <f>C59+C61+C66+C73+C80+C82</f>
        <v>1634.02</v>
      </c>
      <c r="D58" s="145">
        <f t="shared" ref="D58:G58" si="22">D59+D61+D66+D73+D80+D82</f>
        <v>1513.04</v>
      </c>
      <c r="E58" s="145">
        <f t="shared" si="22"/>
        <v>3842.23</v>
      </c>
      <c r="F58" s="145">
        <f t="shared" si="22"/>
        <v>2904.33</v>
      </c>
      <c r="G58" s="227">
        <f t="shared" si="22"/>
        <v>2904.33</v>
      </c>
    </row>
    <row r="59" spans="1:9" x14ac:dyDescent="0.25">
      <c r="A59" s="656"/>
      <c r="B59" s="89" t="s">
        <v>61</v>
      </c>
      <c r="C59" s="109">
        <f t="shared" ref="C59:D59" si="23">SUM(C60)</f>
        <v>0</v>
      </c>
      <c r="D59" s="109">
        <f t="shared" si="23"/>
        <v>0</v>
      </c>
      <c r="E59" s="109">
        <f>SUM(E60)</f>
        <v>1590</v>
      </c>
      <c r="F59" s="109">
        <v>1320</v>
      </c>
      <c r="G59" s="216">
        <v>1320</v>
      </c>
      <c r="I59">
        <v>1</v>
      </c>
    </row>
    <row r="60" spans="1:9" x14ac:dyDescent="0.25">
      <c r="A60" s="233">
        <v>3211</v>
      </c>
      <c r="B60" s="92" t="s">
        <v>68</v>
      </c>
      <c r="C60" s="143">
        <v>0</v>
      </c>
      <c r="D60" s="144">
        <v>0</v>
      </c>
      <c r="E60" s="144">
        <f>'POSEBNI DIO'!H186</f>
        <v>1590</v>
      </c>
      <c r="F60" s="144"/>
      <c r="G60" s="221"/>
    </row>
    <row r="61" spans="1:9" x14ac:dyDescent="0.25">
      <c r="A61" s="234">
        <v>322</v>
      </c>
      <c r="B61" s="129" t="s">
        <v>62</v>
      </c>
      <c r="C61" s="45">
        <f>SUM(C62:C65)</f>
        <v>0</v>
      </c>
      <c r="D61" s="45">
        <f>SUM(D62:D65)</f>
        <v>0</v>
      </c>
      <c r="E61" s="45">
        <f t="shared" ref="E61" si="24">SUM(E62:E65)</f>
        <v>1212.4100000000001</v>
      </c>
      <c r="F61" s="45">
        <v>526.22</v>
      </c>
      <c r="G61" s="279">
        <v>526.22</v>
      </c>
    </row>
    <row r="62" spans="1:9" x14ac:dyDescent="0.25">
      <c r="A62" s="235">
        <v>3221</v>
      </c>
      <c r="B62" s="130" t="s">
        <v>149</v>
      </c>
      <c r="C62" s="47"/>
      <c r="D62" s="47"/>
      <c r="E62" s="47">
        <f>'POSEBNI DIO'!H188</f>
        <v>92.03</v>
      </c>
      <c r="F62" s="47"/>
      <c r="G62" s="281"/>
      <c r="I62">
        <v>54</v>
      </c>
    </row>
    <row r="63" spans="1:9" x14ac:dyDescent="0.25">
      <c r="A63" s="235">
        <v>3222</v>
      </c>
      <c r="B63" s="131" t="s">
        <v>63</v>
      </c>
      <c r="C63" s="47"/>
      <c r="D63" s="47"/>
      <c r="E63" s="144">
        <f>'POSEBNI DIO'!H189</f>
        <v>471.87</v>
      </c>
      <c r="F63" s="649"/>
      <c r="G63" s="221"/>
    </row>
    <row r="64" spans="1:9" ht="23.25" x14ac:dyDescent="0.25">
      <c r="A64" s="235">
        <v>3224</v>
      </c>
      <c r="B64" s="123" t="s">
        <v>150</v>
      </c>
      <c r="C64" s="47"/>
      <c r="D64" s="47">
        <f>'[1]POSEBNI DIO'!G173</f>
        <v>0</v>
      </c>
      <c r="E64" s="144">
        <f>'POSEBNI DIO'!H190</f>
        <v>479.36</v>
      </c>
      <c r="F64" s="649"/>
      <c r="G64" s="221"/>
      <c r="I64">
        <v>87</v>
      </c>
    </row>
    <row r="65" spans="1:7" x14ac:dyDescent="0.25">
      <c r="A65" s="235">
        <v>3225</v>
      </c>
      <c r="B65" s="131" t="s">
        <v>72</v>
      </c>
      <c r="C65" s="47"/>
      <c r="D65" s="47"/>
      <c r="E65" s="144">
        <f>'POSEBNI DIO'!H191</f>
        <v>169.15</v>
      </c>
      <c r="F65" s="649"/>
      <c r="G65" s="221"/>
    </row>
    <row r="66" spans="1:7" x14ac:dyDescent="0.25">
      <c r="A66" s="234">
        <v>323</v>
      </c>
      <c r="B66" s="129" t="s">
        <v>74</v>
      </c>
      <c r="C66" s="45">
        <f>SUM(C67:C72)</f>
        <v>0</v>
      </c>
      <c r="D66" s="45">
        <f>SUM(D67:D72)</f>
        <v>0</v>
      </c>
      <c r="E66" s="45">
        <f>SUM(E67:E72)</f>
        <v>1039.8200000000002</v>
      </c>
      <c r="F66" s="648">
        <v>1058.1099999999999</v>
      </c>
      <c r="G66" s="279">
        <v>1058.1099999999999</v>
      </c>
    </row>
    <row r="67" spans="1:7" x14ac:dyDescent="0.25">
      <c r="A67" s="235">
        <v>3231</v>
      </c>
      <c r="B67" s="131" t="s">
        <v>75</v>
      </c>
      <c r="C67" s="47"/>
      <c r="D67" s="47"/>
      <c r="E67" s="144">
        <f>'POSEBNI DIO'!H193</f>
        <v>112.98</v>
      </c>
      <c r="F67" s="649"/>
      <c r="G67" s="221"/>
    </row>
    <row r="68" spans="1:7" x14ac:dyDescent="0.25">
      <c r="A68" s="235">
        <v>3232</v>
      </c>
      <c r="B68" s="131" t="s">
        <v>76</v>
      </c>
      <c r="C68" s="47"/>
      <c r="D68" s="47"/>
      <c r="E68" s="144">
        <f>'POSEBNI DIO'!H194</f>
        <v>230</v>
      </c>
      <c r="F68" s="649"/>
      <c r="G68" s="221"/>
    </row>
    <row r="69" spans="1:7" x14ac:dyDescent="0.25">
      <c r="A69" s="235">
        <v>3234</v>
      </c>
      <c r="B69" s="131" t="s">
        <v>78</v>
      </c>
      <c r="C69" s="47"/>
      <c r="D69" s="47">
        <f>'[1]POSEBNI DIO'!G56</f>
        <v>0</v>
      </c>
      <c r="E69" s="144"/>
      <c r="F69" s="649"/>
      <c r="G69" s="221"/>
    </row>
    <row r="70" spans="1:7" x14ac:dyDescent="0.25">
      <c r="A70" s="235">
        <v>3236</v>
      </c>
      <c r="B70" s="131" t="s">
        <v>80</v>
      </c>
      <c r="C70" s="47"/>
      <c r="D70" s="47">
        <f>'[1]POSEBNI DIO'!G58</f>
        <v>0</v>
      </c>
      <c r="E70" s="144"/>
      <c r="F70" s="649"/>
      <c r="G70" s="221"/>
    </row>
    <row r="71" spans="1:7" x14ac:dyDescent="0.25">
      <c r="A71" s="235">
        <v>3237</v>
      </c>
      <c r="B71" s="131" t="s">
        <v>81</v>
      </c>
      <c r="C71" s="47"/>
      <c r="D71" s="47"/>
      <c r="E71" s="144">
        <f>'POSEBNI DIO'!H195</f>
        <v>546.84</v>
      </c>
      <c r="F71" s="649"/>
      <c r="G71" s="221"/>
    </row>
    <row r="72" spans="1:7" x14ac:dyDescent="0.25">
      <c r="A72" s="235">
        <v>3239</v>
      </c>
      <c r="B72" s="131" t="s">
        <v>83</v>
      </c>
      <c r="C72" s="47"/>
      <c r="D72" s="47">
        <f>'[1]POSEBNI DIO'!G61</f>
        <v>0</v>
      </c>
      <c r="E72" s="144">
        <f>'POSEBNI DIO'!H196</f>
        <v>150</v>
      </c>
      <c r="F72" s="649"/>
      <c r="G72" s="221"/>
    </row>
    <row r="73" spans="1:7" x14ac:dyDescent="0.25">
      <c r="A73" s="234">
        <v>329</v>
      </c>
      <c r="B73" s="135" t="s">
        <v>65</v>
      </c>
      <c r="C73" s="45">
        <f t="shared" ref="C73:G73" si="25">SUM(C74:C78)</f>
        <v>0</v>
      </c>
      <c r="D73" s="45">
        <f t="shared" si="25"/>
        <v>0</v>
      </c>
      <c r="E73" s="45">
        <f t="shared" si="25"/>
        <v>0</v>
      </c>
      <c r="F73" s="648"/>
      <c r="G73" s="279">
        <f t="shared" si="25"/>
        <v>0</v>
      </c>
    </row>
    <row r="74" spans="1:7" x14ac:dyDescent="0.25">
      <c r="A74" s="242">
        <v>3291</v>
      </c>
      <c r="B74" s="132" t="s">
        <v>84</v>
      </c>
      <c r="C74" s="49"/>
      <c r="D74" s="49">
        <f>'[1]POSEBNI DIO'!G65</f>
        <v>0</v>
      </c>
      <c r="E74" s="49"/>
      <c r="F74" s="650"/>
      <c r="G74" s="280"/>
    </row>
    <row r="75" spans="1:7" x14ac:dyDescent="0.25">
      <c r="A75" s="242">
        <v>3293</v>
      </c>
      <c r="B75" s="132" t="s">
        <v>85</v>
      </c>
      <c r="C75" s="49"/>
      <c r="D75" s="49"/>
      <c r="E75" s="49"/>
      <c r="F75" s="650"/>
      <c r="G75" s="280"/>
    </row>
    <row r="76" spans="1:7" x14ac:dyDescent="0.25">
      <c r="A76" s="242">
        <v>3294</v>
      </c>
      <c r="B76" s="132" t="s">
        <v>86</v>
      </c>
      <c r="C76" s="49"/>
      <c r="D76" s="49"/>
      <c r="E76" s="49"/>
      <c r="F76" s="650"/>
      <c r="G76" s="280"/>
    </row>
    <row r="77" spans="1:7" x14ac:dyDescent="0.25">
      <c r="A77" s="242">
        <v>3295</v>
      </c>
      <c r="B77" s="132" t="s">
        <v>87</v>
      </c>
      <c r="C77" s="49">
        <v>0</v>
      </c>
      <c r="D77" s="49"/>
      <c r="E77" s="49"/>
      <c r="F77" s="650"/>
      <c r="G77" s="280"/>
    </row>
    <row r="78" spans="1:7" x14ac:dyDescent="0.25">
      <c r="A78" s="235">
        <v>3299</v>
      </c>
      <c r="B78" s="131" t="s">
        <v>65</v>
      </c>
      <c r="C78" s="47"/>
      <c r="D78" s="47"/>
      <c r="E78" s="144"/>
      <c r="F78" s="649"/>
      <c r="G78" s="221"/>
    </row>
    <row r="79" spans="1:7" x14ac:dyDescent="0.25">
      <c r="A79" s="226"/>
      <c r="B79" s="93" t="s">
        <v>50</v>
      </c>
      <c r="C79" s="141">
        <f t="shared" ref="C79:D80" si="26">SUM(C80)</f>
        <v>0</v>
      </c>
      <c r="D79" s="141">
        <f t="shared" si="26"/>
        <v>0</v>
      </c>
      <c r="E79" s="141"/>
      <c r="F79" s="651"/>
      <c r="G79" s="218"/>
    </row>
    <row r="80" spans="1:7" x14ac:dyDescent="0.25">
      <c r="A80" s="234">
        <v>343</v>
      </c>
      <c r="B80" s="129" t="s">
        <v>66</v>
      </c>
      <c r="C80" s="45">
        <f t="shared" si="26"/>
        <v>0</v>
      </c>
      <c r="D80" s="45">
        <f>SUM(D81)</f>
        <v>0</v>
      </c>
      <c r="E80" s="45">
        <f t="shared" ref="E80:G80" si="27">SUM(E81)</f>
        <v>0</v>
      </c>
      <c r="F80" s="648"/>
      <c r="G80" s="279">
        <f t="shared" si="27"/>
        <v>0</v>
      </c>
    </row>
    <row r="81" spans="1:7" x14ac:dyDescent="0.25">
      <c r="A81" s="236">
        <v>3431</v>
      </c>
      <c r="B81" s="171" t="s">
        <v>152</v>
      </c>
      <c r="C81" s="54"/>
      <c r="D81" s="54"/>
      <c r="E81" s="149"/>
      <c r="F81" s="652"/>
      <c r="G81" s="223"/>
    </row>
    <row r="82" spans="1:7" x14ac:dyDescent="0.25">
      <c r="A82" s="228">
        <v>323</v>
      </c>
      <c r="B82" s="602" t="s">
        <v>74</v>
      </c>
      <c r="C82" s="142">
        <f t="shared" ref="C82:D82" si="28">C83</f>
        <v>1634.02</v>
      </c>
      <c r="D82" s="142">
        <f t="shared" si="28"/>
        <v>1513.04</v>
      </c>
      <c r="E82" s="142"/>
      <c r="F82" s="653"/>
      <c r="G82" s="229"/>
    </row>
    <row r="83" spans="1:7" x14ac:dyDescent="0.25">
      <c r="A83" s="654">
        <v>3237</v>
      </c>
      <c r="B83" s="112" t="s">
        <v>130</v>
      </c>
      <c r="C83" s="143">
        <v>1634.02</v>
      </c>
      <c r="D83" s="143">
        <v>1513.04</v>
      </c>
      <c r="E83" s="143"/>
      <c r="F83" s="655"/>
      <c r="G83" s="257"/>
    </row>
    <row r="84" spans="1:7" ht="15.75" thickBot="1" x14ac:dyDescent="0.3">
      <c r="A84" s="238">
        <v>3239</v>
      </c>
      <c r="B84" s="165" t="s">
        <v>83</v>
      </c>
      <c r="C84" s="166">
        <v>0</v>
      </c>
      <c r="D84" s="167"/>
      <c r="E84" s="167"/>
      <c r="F84" s="167"/>
      <c r="G84" s="239"/>
    </row>
    <row r="85" spans="1:7" ht="15.75" thickBot="1" x14ac:dyDescent="0.3">
      <c r="A85" s="164"/>
      <c r="B85" s="163" t="s">
        <v>169</v>
      </c>
      <c r="C85" s="154">
        <f t="shared" ref="C85:G86" si="29">C86</f>
        <v>51110.720000000001</v>
      </c>
      <c r="D85" s="154">
        <f t="shared" si="29"/>
        <v>51040.990000000005</v>
      </c>
      <c r="E85" s="154">
        <f t="shared" si="29"/>
        <v>114673.8</v>
      </c>
      <c r="F85" s="154">
        <f t="shared" si="29"/>
        <v>114673.8</v>
      </c>
      <c r="G85" s="240">
        <f t="shared" si="29"/>
        <v>114673.8</v>
      </c>
    </row>
    <row r="86" spans="1:7" x14ac:dyDescent="0.25">
      <c r="A86" s="230"/>
      <c r="B86" s="99" t="s">
        <v>47</v>
      </c>
      <c r="C86" s="140">
        <f>C87</f>
        <v>51110.720000000001</v>
      </c>
      <c r="D86" s="140">
        <f>D87</f>
        <v>51040.990000000005</v>
      </c>
      <c r="E86" s="140">
        <f>E87</f>
        <v>114673.8</v>
      </c>
      <c r="F86" s="140">
        <f t="shared" ref="F86" si="30">F87</f>
        <v>114673.8</v>
      </c>
      <c r="G86" s="225">
        <f t="shared" si="29"/>
        <v>114673.8</v>
      </c>
    </row>
    <row r="87" spans="1:7" x14ac:dyDescent="0.25">
      <c r="A87" s="231"/>
      <c r="B87" s="82"/>
      <c r="C87" s="148">
        <f>C88+C96</f>
        <v>51110.720000000001</v>
      </c>
      <c r="D87" s="148">
        <f>D88+D96</f>
        <v>51040.990000000005</v>
      </c>
      <c r="E87" s="148">
        <f>E88+E96</f>
        <v>114673.8</v>
      </c>
      <c r="F87" s="148">
        <f>F88+F96</f>
        <v>114673.8</v>
      </c>
      <c r="G87" s="232">
        <f t="shared" ref="G87" si="31">G88+G96</f>
        <v>114673.8</v>
      </c>
    </row>
    <row r="88" spans="1:7" x14ac:dyDescent="0.25">
      <c r="A88" s="217"/>
      <c r="B88" s="83" t="s">
        <v>22</v>
      </c>
      <c r="C88" s="141">
        <f t="shared" ref="C88:G88" si="32">C89+C91+C93</f>
        <v>36244.5</v>
      </c>
      <c r="D88" s="141">
        <f t="shared" si="32"/>
        <v>36237.660000000003</v>
      </c>
      <c r="E88" s="141">
        <f t="shared" si="32"/>
        <v>84445.46</v>
      </c>
      <c r="F88" s="141">
        <f t="shared" si="32"/>
        <v>84445.46</v>
      </c>
      <c r="G88" s="218">
        <f t="shared" si="32"/>
        <v>84445.46</v>
      </c>
    </row>
    <row r="89" spans="1:7" x14ac:dyDescent="0.25">
      <c r="A89" s="219"/>
      <c r="B89" s="84" t="s">
        <v>57</v>
      </c>
      <c r="C89" s="109">
        <f t="shared" ref="C89" si="33">SUM(C90)</f>
        <v>24064.9</v>
      </c>
      <c r="D89" s="109">
        <f>SUM(D90)</f>
        <v>24001.87</v>
      </c>
      <c r="E89" s="109">
        <f t="shared" ref="E89" si="34">SUM(E90)</f>
        <v>47390.66</v>
      </c>
      <c r="F89" s="657">
        <v>47390.66</v>
      </c>
      <c r="G89" s="216">
        <v>47390.66</v>
      </c>
    </row>
    <row r="90" spans="1:7" x14ac:dyDescent="0.25">
      <c r="A90" s="220">
        <v>3111</v>
      </c>
      <c r="B90" s="94" t="s">
        <v>56</v>
      </c>
      <c r="C90" s="144">
        <f>'POSEBNI DIO'!F136</f>
        <v>24064.9</v>
      </c>
      <c r="D90" s="144">
        <f>'POSEBNI DIO'!G136</f>
        <v>24001.87</v>
      </c>
      <c r="E90" s="144">
        <f>'POSEBNI DIO'!H136</f>
        <v>47390.66</v>
      </c>
      <c r="F90" s="144">
        <f>'POSEBNI DIO'!I136</f>
        <v>0</v>
      </c>
      <c r="G90" s="221">
        <f>'POSEBNI DIO'!J136</f>
        <v>0</v>
      </c>
    </row>
    <row r="91" spans="1:7" x14ac:dyDescent="0.25">
      <c r="A91" s="219"/>
      <c r="B91" s="84" t="s">
        <v>58</v>
      </c>
      <c r="C91" s="109">
        <f t="shared" ref="C91" si="35">SUM(C92)</f>
        <v>1200</v>
      </c>
      <c r="D91" s="109">
        <f>SUM(D92)</f>
        <v>1200</v>
      </c>
      <c r="E91" s="109">
        <f t="shared" ref="E91" si="36">SUM(E92)</f>
        <v>3000</v>
      </c>
      <c r="F91" s="657">
        <v>3000</v>
      </c>
      <c r="G91" s="216">
        <v>3000</v>
      </c>
    </row>
    <row r="92" spans="1:7" x14ac:dyDescent="0.25">
      <c r="A92" s="220">
        <v>3121</v>
      </c>
      <c r="B92" s="94" t="s">
        <v>58</v>
      </c>
      <c r="C92" s="144">
        <f>'POSEBNI DIO'!F138</f>
        <v>1200</v>
      </c>
      <c r="D92" s="144">
        <f>'POSEBNI DIO'!G138</f>
        <v>1200</v>
      </c>
      <c r="E92" s="144">
        <f>'POSEBNI DIO'!H138</f>
        <v>3000</v>
      </c>
      <c r="F92" s="144">
        <f>'POSEBNI DIO'!I138</f>
        <v>0</v>
      </c>
      <c r="G92" s="221">
        <f>'POSEBNI DIO'!J138</f>
        <v>0</v>
      </c>
    </row>
    <row r="93" spans="1:7" x14ac:dyDescent="0.25">
      <c r="A93" s="219"/>
      <c r="B93" s="84" t="s">
        <v>59</v>
      </c>
      <c r="C93" s="109">
        <f>C94+C95</f>
        <v>10979.6</v>
      </c>
      <c r="D93" s="109">
        <f>D94+D95</f>
        <v>11035.79</v>
      </c>
      <c r="E93" s="109">
        <f t="shared" ref="E93" si="37">E94+E95</f>
        <v>34054.800000000003</v>
      </c>
      <c r="F93" s="109">
        <v>34054.800000000003</v>
      </c>
      <c r="G93" s="216">
        <v>34054.800000000003</v>
      </c>
    </row>
    <row r="94" spans="1:7" x14ac:dyDescent="0.25">
      <c r="A94" s="220">
        <v>3131</v>
      </c>
      <c r="B94" s="94" t="s">
        <v>137</v>
      </c>
      <c r="C94" s="144">
        <f>'POSEBNI DIO'!F140</f>
        <v>6016.25</v>
      </c>
      <c r="D94" s="144">
        <f>'POSEBNI DIO'!G140</f>
        <v>5643.78</v>
      </c>
      <c r="E94" s="144">
        <f>'POSEBNI DIO'!H140</f>
        <v>22519.439999999999</v>
      </c>
      <c r="F94" s="144">
        <f>'POSEBNI DIO'!I140</f>
        <v>0</v>
      </c>
      <c r="G94" s="221">
        <f>'POSEBNI DIO'!J140</f>
        <v>0</v>
      </c>
    </row>
    <row r="95" spans="1:7" x14ac:dyDescent="0.25">
      <c r="A95" s="220">
        <v>3132</v>
      </c>
      <c r="B95" s="94" t="s">
        <v>60</v>
      </c>
      <c r="C95" s="144">
        <f>'POSEBNI DIO'!F141</f>
        <v>4963.3500000000004</v>
      </c>
      <c r="D95" s="144">
        <f>'POSEBNI DIO'!G141</f>
        <v>5392.01</v>
      </c>
      <c r="E95" s="144">
        <f>'POSEBNI DIO'!H141</f>
        <v>11535.36</v>
      </c>
      <c r="F95" s="144">
        <f>'POSEBNI DIO'!I141</f>
        <v>0</v>
      </c>
      <c r="G95" s="221">
        <f>'POSEBNI DIO'!J141</f>
        <v>0</v>
      </c>
    </row>
    <row r="96" spans="1:7" x14ac:dyDescent="0.25">
      <c r="A96" s="217"/>
      <c r="B96" s="83" t="s">
        <v>36</v>
      </c>
      <c r="C96" s="145">
        <f>C97+C99+C106+C103</f>
        <v>14866.220000000001</v>
      </c>
      <c r="D96" s="145">
        <f>D97+D99+D106+D103</f>
        <v>14803.329999999998</v>
      </c>
      <c r="E96" s="145">
        <f>E97+E99+E106+E103</f>
        <v>30228.34</v>
      </c>
      <c r="F96" s="145">
        <f t="shared" ref="F96:G96" si="38">F97+F99+F106+F103</f>
        <v>30228.34</v>
      </c>
      <c r="G96" s="227">
        <f t="shared" si="38"/>
        <v>30228.34</v>
      </c>
    </row>
    <row r="97" spans="1:7" x14ac:dyDescent="0.25">
      <c r="A97" s="219"/>
      <c r="B97" s="89" t="s">
        <v>61</v>
      </c>
      <c r="C97" s="109">
        <f t="shared" ref="C97" si="39">SUM(C98)</f>
        <v>351.36</v>
      </c>
      <c r="D97" s="109">
        <f>SUM(D98)</f>
        <v>325.22000000000003</v>
      </c>
      <c r="E97" s="109">
        <f t="shared" ref="E97" si="40">SUM(E98)</f>
        <v>675.84</v>
      </c>
      <c r="F97" s="657">
        <v>675.84</v>
      </c>
      <c r="G97" s="216">
        <v>675.84</v>
      </c>
    </row>
    <row r="98" spans="1:7" x14ac:dyDescent="0.25">
      <c r="A98" s="233">
        <v>3212</v>
      </c>
      <c r="B98" s="92" t="s">
        <v>153</v>
      </c>
      <c r="C98" s="144">
        <f>'POSEBNI DIO'!F144</f>
        <v>351.36</v>
      </c>
      <c r="D98" s="144">
        <f>'POSEBNI DIO'!G144</f>
        <v>325.22000000000003</v>
      </c>
      <c r="E98" s="144">
        <f>'POSEBNI DIO'!H144</f>
        <v>675.84</v>
      </c>
      <c r="F98" s="144">
        <f>'POSEBNI DIO'!I144</f>
        <v>0</v>
      </c>
      <c r="G98" s="221">
        <f>'POSEBNI DIO'!J144</f>
        <v>0</v>
      </c>
    </row>
    <row r="99" spans="1:7" x14ac:dyDescent="0.25">
      <c r="A99" s="234">
        <v>322</v>
      </c>
      <c r="B99" s="129" t="s">
        <v>62</v>
      </c>
      <c r="C99" s="500">
        <f>C100+C101</f>
        <v>11343.1</v>
      </c>
      <c r="D99" s="500">
        <f>SUM(D100:D101)</f>
        <v>11547.99</v>
      </c>
      <c r="E99" s="500">
        <f>E100+E101+E102</f>
        <v>24578.7</v>
      </c>
      <c r="F99" s="500">
        <v>24578.7</v>
      </c>
      <c r="G99" s="501">
        <v>24578.7</v>
      </c>
    </row>
    <row r="100" spans="1:7" x14ac:dyDescent="0.25">
      <c r="A100" s="235">
        <v>3221</v>
      </c>
      <c r="B100" s="130" t="s">
        <v>154</v>
      </c>
      <c r="C100" s="503">
        <f>'POSEBNI DIO'!F146</f>
        <v>458.82</v>
      </c>
      <c r="D100" s="503">
        <f>'POSEBNI DIO'!G146</f>
        <v>485.05</v>
      </c>
      <c r="E100" s="503">
        <f>'POSEBNI DIO'!H146</f>
        <v>1500</v>
      </c>
      <c r="F100" s="503">
        <f>'POSEBNI DIO'!I146</f>
        <v>0</v>
      </c>
      <c r="G100" s="664">
        <f>'POSEBNI DIO'!J146</f>
        <v>0</v>
      </c>
    </row>
    <row r="101" spans="1:7" x14ac:dyDescent="0.25">
      <c r="A101" s="235">
        <v>3222</v>
      </c>
      <c r="B101" s="131" t="s">
        <v>63</v>
      </c>
      <c r="C101" s="503">
        <f>'POSEBNI DIO'!F147</f>
        <v>10884.28</v>
      </c>
      <c r="D101" s="503">
        <f>'POSEBNI DIO'!G147</f>
        <v>11062.94</v>
      </c>
      <c r="E101" s="503">
        <f>'POSEBNI DIO'!H147</f>
        <v>23009.55</v>
      </c>
      <c r="F101" s="503">
        <f>'POSEBNI DIO'!I147</f>
        <v>0</v>
      </c>
      <c r="G101" s="664">
        <f>'POSEBNI DIO'!J147</f>
        <v>0</v>
      </c>
    </row>
    <row r="102" spans="1:7" x14ac:dyDescent="0.25">
      <c r="A102" s="235">
        <v>3225</v>
      </c>
      <c r="B102" s="131" t="s">
        <v>72</v>
      </c>
      <c r="C102" s="503">
        <f>'POSEBNI DIO'!F148</f>
        <v>0</v>
      </c>
      <c r="D102" s="503">
        <f>'POSEBNI DIO'!G148</f>
        <v>0</v>
      </c>
      <c r="E102" s="503">
        <f>'POSEBNI DIO'!H148</f>
        <v>69.150000000000006</v>
      </c>
      <c r="F102" s="503">
        <f>'POSEBNI DIO'!I148</f>
        <v>0</v>
      </c>
      <c r="G102" s="664">
        <f>'POSEBNI DIO'!J148</f>
        <v>0</v>
      </c>
    </row>
    <row r="103" spans="1:7" x14ac:dyDescent="0.25">
      <c r="A103" s="237">
        <v>323</v>
      </c>
      <c r="B103" s="89" t="s">
        <v>74</v>
      </c>
      <c r="C103" s="109">
        <f>C104+C105</f>
        <v>3171.76</v>
      </c>
      <c r="D103" s="109">
        <f>D104+D105</f>
        <v>0</v>
      </c>
      <c r="E103" s="109">
        <f>E104+E105</f>
        <v>2000</v>
      </c>
      <c r="F103" s="109">
        <v>2300</v>
      </c>
      <c r="G103" s="216">
        <v>2300</v>
      </c>
    </row>
    <row r="104" spans="1:7" x14ac:dyDescent="0.25">
      <c r="A104" s="238">
        <v>3236</v>
      </c>
      <c r="B104" s="165" t="s">
        <v>192</v>
      </c>
      <c r="C104" s="167">
        <v>0</v>
      </c>
      <c r="D104" s="167"/>
      <c r="E104" s="167"/>
      <c r="F104" s="659"/>
      <c r="G104" s="239"/>
    </row>
    <row r="105" spans="1:7" x14ac:dyDescent="0.25">
      <c r="A105" s="235">
        <v>3232</v>
      </c>
      <c r="B105" s="131" t="s">
        <v>76</v>
      </c>
      <c r="C105" s="503">
        <f>'POSEBNI DIO'!F152</f>
        <v>3171.76</v>
      </c>
      <c r="D105" s="503"/>
      <c r="E105" s="144">
        <f>'POSEBNI DIO'!H152</f>
        <v>2000</v>
      </c>
      <c r="F105" s="649"/>
      <c r="G105" s="221"/>
    </row>
    <row r="106" spans="1:7" x14ac:dyDescent="0.25">
      <c r="A106" s="234">
        <v>329</v>
      </c>
      <c r="B106" s="129" t="s">
        <v>97</v>
      </c>
      <c r="C106" s="500">
        <f t="shared" ref="C106" si="41">SUM(C107)</f>
        <v>0</v>
      </c>
      <c r="D106" s="500">
        <f>SUM(D107)</f>
        <v>2930.12</v>
      </c>
      <c r="E106" s="500">
        <f t="shared" ref="E106" si="42">SUM(E107)</f>
        <v>2973.8</v>
      </c>
      <c r="F106" s="658">
        <v>2673.8</v>
      </c>
      <c r="G106" s="501">
        <v>2673.8</v>
      </c>
    </row>
    <row r="107" spans="1:7" ht="15.75" thickBot="1" x14ac:dyDescent="0.3">
      <c r="A107" s="236">
        <v>3299</v>
      </c>
      <c r="B107" s="133" t="s">
        <v>65</v>
      </c>
      <c r="C107" s="505"/>
      <c r="D107" s="505">
        <f>'POSEBNI DIO'!G150</f>
        <v>2930.12</v>
      </c>
      <c r="E107" s="505">
        <f>'POSEBNI DIO'!H150+'POSEBNI DIO'!H174</f>
        <v>2973.8</v>
      </c>
      <c r="F107" s="505">
        <f>'POSEBNI DIO'!I150</f>
        <v>0</v>
      </c>
      <c r="G107" s="665">
        <f>'POSEBNI DIO'!J150</f>
        <v>0</v>
      </c>
    </row>
    <row r="108" spans="1:7" ht="15.75" thickBot="1" x14ac:dyDescent="0.3">
      <c r="A108" s="169"/>
      <c r="B108" s="170" t="s">
        <v>170</v>
      </c>
      <c r="C108" s="154">
        <f>C109</f>
        <v>85079.84</v>
      </c>
      <c r="D108" s="154">
        <f t="shared" ref="D108:G108" si="43">D109</f>
        <v>76918.149999999994</v>
      </c>
      <c r="E108" s="154">
        <f t="shared" si="43"/>
        <v>76918.150000000009</v>
      </c>
      <c r="F108" s="154">
        <f t="shared" si="43"/>
        <v>76918.149999999994</v>
      </c>
      <c r="G108" s="240">
        <f t="shared" si="43"/>
        <v>76918.149999999994</v>
      </c>
    </row>
    <row r="109" spans="1:7" x14ac:dyDescent="0.25">
      <c r="A109" s="213"/>
      <c r="B109" s="168" t="s">
        <v>48</v>
      </c>
      <c r="C109" s="146">
        <f>C110</f>
        <v>85079.84</v>
      </c>
      <c r="D109" s="147">
        <f>D110</f>
        <v>76918.149999999994</v>
      </c>
      <c r="E109" s="147">
        <f>E110</f>
        <v>76918.150000000009</v>
      </c>
      <c r="F109" s="147">
        <f t="shared" ref="F109:G109" si="44">F110</f>
        <v>76918.149999999994</v>
      </c>
      <c r="G109" s="214">
        <f t="shared" si="44"/>
        <v>76918.149999999994</v>
      </c>
    </row>
    <row r="110" spans="1:7" x14ac:dyDescent="0.25">
      <c r="A110" s="241"/>
      <c r="B110" s="602"/>
      <c r="C110" s="109">
        <f>SUM(C111+C141)</f>
        <v>85079.84</v>
      </c>
      <c r="D110" s="109">
        <f>SUM(D111+D141)</f>
        <v>76918.149999999994</v>
      </c>
      <c r="E110" s="109">
        <f>SUM(E111+E141)</f>
        <v>76918.150000000009</v>
      </c>
      <c r="F110" s="109">
        <f>SUM(F111+F141)</f>
        <v>76918.149999999994</v>
      </c>
      <c r="G110" s="216">
        <f>SUM(G111+G141)</f>
        <v>76918.149999999994</v>
      </c>
    </row>
    <row r="111" spans="1:7" x14ac:dyDescent="0.25">
      <c r="A111" s="226"/>
      <c r="B111" s="93" t="s">
        <v>36</v>
      </c>
      <c r="C111" s="141">
        <f>SUM(C112+C117+C124+C133+C135)</f>
        <v>84301.39</v>
      </c>
      <c r="D111" s="141">
        <f>SUM(D112+D117+D124+D133+D135)</f>
        <v>75818.149999999994</v>
      </c>
      <c r="E111" s="141">
        <f>SUM(E112+E117+E124+E133+E135)</f>
        <v>75818.150000000009</v>
      </c>
      <c r="F111" s="141">
        <f t="shared" ref="F111:G111" si="45">SUM(F112+F117+F124+F133+F135)</f>
        <v>75818.149999999994</v>
      </c>
      <c r="G111" s="218">
        <f t="shared" si="45"/>
        <v>75818.149999999994</v>
      </c>
    </row>
    <row r="112" spans="1:7" x14ac:dyDescent="0.25">
      <c r="A112" s="237">
        <v>321</v>
      </c>
      <c r="B112" s="89" t="s">
        <v>61</v>
      </c>
      <c r="C112" s="109">
        <f>SUM(C113:C116)</f>
        <v>6767.35</v>
      </c>
      <c r="D112" s="109">
        <f t="shared" ref="D112" si="46">SUM(D113:D116)</f>
        <v>4876.4500000000007</v>
      </c>
      <c r="E112" s="109">
        <f>E113+E114+E115+E116</f>
        <v>4876.4500000000007</v>
      </c>
      <c r="F112" s="109">
        <v>4876.45</v>
      </c>
      <c r="G112" s="216">
        <v>4876.45</v>
      </c>
    </row>
    <row r="113" spans="1:7" x14ac:dyDescent="0.25">
      <c r="A113" s="233">
        <v>3211</v>
      </c>
      <c r="B113" s="92" t="s">
        <v>68</v>
      </c>
      <c r="C113" s="143">
        <v>4308.91</v>
      </c>
      <c r="D113" s="144">
        <v>2746.01</v>
      </c>
      <c r="E113" s="144">
        <f>'POSEBNI DIO'!H99</f>
        <v>2746.01</v>
      </c>
      <c r="F113" s="144"/>
      <c r="G113" s="221"/>
    </row>
    <row r="114" spans="1:7" x14ac:dyDescent="0.25">
      <c r="A114" s="233">
        <v>3212</v>
      </c>
      <c r="B114" s="92" t="s">
        <v>147</v>
      </c>
      <c r="C114" s="143">
        <v>0</v>
      </c>
      <c r="D114" s="144">
        <v>0</v>
      </c>
      <c r="E114" s="144">
        <v>0</v>
      </c>
      <c r="F114" s="144"/>
      <c r="G114" s="221"/>
    </row>
    <row r="115" spans="1:7" x14ac:dyDescent="0.25">
      <c r="A115" s="233">
        <v>3213</v>
      </c>
      <c r="B115" s="128" t="s">
        <v>69</v>
      </c>
      <c r="C115" s="143">
        <v>1005</v>
      </c>
      <c r="D115" s="144">
        <v>715</v>
      </c>
      <c r="E115" s="144">
        <f>'POSEBNI DIO'!H101</f>
        <v>715</v>
      </c>
      <c r="F115" s="144"/>
      <c r="G115" s="221"/>
    </row>
    <row r="116" spans="1:7" x14ac:dyDescent="0.25">
      <c r="A116" s="233">
        <v>3214</v>
      </c>
      <c r="B116" s="128" t="s">
        <v>148</v>
      </c>
      <c r="C116" s="143">
        <v>1453.44</v>
      </c>
      <c r="D116" s="144">
        <v>1415.44</v>
      </c>
      <c r="E116" s="144">
        <f>'POSEBNI DIO'!H102</f>
        <v>1415.44</v>
      </c>
      <c r="F116" s="144"/>
      <c r="G116" s="221"/>
    </row>
    <row r="117" spans="1:7" x14ac:dyDescent="0.25">
      <c r="A117" s="234">
        <v>322</v>
      </c>
      <c r="B117" s="129" t="s">
        <v>62</v>
      </c>
      <c r="C117" s="45">
        <f>SUM(C118:C123)</f>
        <v>45313.66</v>
      </c>
      <c r="D117" s="45">
        <f t="shared" ref="D117" si="47">SUM(D118:D123)</f>
        <v>49798.009999999995</v>
      </c>
      <c r="E117" s="45">
        <f>SUM(E118:E123)</f>
        <v>47676.37000000001</v>
      </c>
      <c r="F117" s="45">
        <v>47676.37</v>
      </c>
      <c r="G117" s="279">
        <v>47676.37</v>
      </c>
    </row>
    <row r="118" spans="1:7" x14ac:dyDescent="0.25">
      <c r="A118" s="235">
        <v>3221</v>
      </c>
      <c r="B118" s="130" t="s">
        <v>149</v>
      </c>
      <c r="C118" s="46">
        <v>12838.24</v>
      </c>
      <c r="D118" s="47">
        <v>9720.85</v>
      </c>
      <c r="E118" s="47">
        <f>'POSEBNI DIO'!H104</f>
        <v>10731.17</v>
      </c>
      <c r="F118" s="144"/>
      <c r="G118" s="221"/>
    </row>
    <row r="119" spans="1:7" x14ac:dyDescent="0.25">
      <c r="A119" s="235">
        <v>3222</v>
      </c>
      <c r="B119" s="131" t="s">
        <v>63</v>
      </c>
      <c r="C119" s="46">
        <v>0</v>
      </c>
      <c r="D119" s="47">
        <v>663.61</v>
      </c>
      <c r="E119" s="47">
        <f>'POSEBNI DIO'!H105</f>
        <v>0</v>
      </c>
      <c r="F119" s="144"/>
      <c r="G119" s="221"/>
    </row>
    <row r="120" spans="1:7" x14ac:dyDescent="0.25">
      <c r="A120" s="235">
        <v>3223</v>
      </c>
      <c r="B120" s="131" t="s">
        <v>71</v>
      </c>
      <c r="C120" s="46">
        <v>27805.38</v>
      </c>
      <c r="D120" s="47">
        <v>33986.589999999997</v>
      </c>
      <c r="E120" s="47">
        <f>'POSEBNI DIO'!H106</f>
        <v>31986.59</v>
      </c>
      <c r="F120" s="144"/>
      <c r="G120" s="221"/>
    </row>
    <row r="121" spans="1:7" ht="23.25" x14ac:dyDescent="0.25">
      <c r="A121" s="235">
        <v>3224</v>
      </c>
      <c r="B121" s="123" t="s">
        <v>150</v>
      </c>
      <c r="C121" s="46">
        <v>3195.88</v>
      </c>
      <c r="D121" s="47">
        <v>2487.23</v>
      </c>
      <c r="E121" s="47">
        <f>'POSEBNI DIO'!H107</f>
        <v>2752.09</v>
      </c>
      <c r="F121" s="144"/>
      <c r="G121" s="221"/>
    </row>
    <row r="122" spans="1:7" x14ac:dyDescent="0.25">
      <c r="A122" s="235">
        <v>3225</v>
      </c>
      <c r="B122" s="131" t="s">
        <v>72</v>
      </c>
      <c r="C122" s="46">
        <v>776.19</v>
      </c>
      <c r="D122" s="47">
        <v>1990.84</v>
      </c>
      <c r="E122" s="47">
        <f>'POSEBNI DIO'!H108</f>
        <v>990.83</v>
      </c>
      <c r="F122" s="144"/>
      <c r="G122" s="221"/>
    </row>
    <row r="123" spans="1:7" x14ac:dyDescent="0.25">
      <c r="A123" s="235">
        <v>3227</v>
      </c>
      <c r="B123" s="131" t="s">
        <v>151</v>
      </c>
      <c r="C123" s="46">
        <v>697.97</v>
      </c>
      <c r="D123" s="47">
        <v>948.89</v>
      </c>
      <c r="E123" s="47">
        <f>'POSEBNI DIO'!H109</f>
        <v>1215.69</v>
      </c>
      <c r="F123" s="144"/>
      <c r="G123" s="221"/>
    </row>
    <row r="124" spans="1:7" x14ac:dyDescent="0.25">
      <c r="A124" s="234">
        <v>323</v>
      </c>
      <c r="B124" s="129" t="s">
        <v>74</v>
      </c>
      <c r="C124" s="45">
        <f>SUM(C125:C132)</f>
        <v>30316.39</v>
      </c>
      <c r="D124" s="45">
        <f>SUM(D125:D132)</f>
        <v>18142.77</v>
      </c>
      <c r="E124" s="45">
        <f>SUM(E125:E132)</f>
        <v>19475.109999999997</v>
      </c>
      <c r="F124" s="45">
        <v>19475.11</v>
      </c>
      <c r="G124" s="279">
        <v>19475.11</v>
      </c>
    </row>
    <row r="125" spans="1:7" x14ac:dyDescent="0.25">
      <c r="A125" s="235">
        <v>3231</v>
      </c>
      <c r="B125" s="131" t="s">
        <v>75</v>
      </c>
      <c r="C125" s="46">
        <v>1749.67</v>
      </c>
      <c r="D125" s="47">
        <v>1582.64</v>
      </c>
      <c r="E125" s="47">
        <f>'POSEBNI DIO'!H111</f>
        <v>1582.64</v>
      </c>
      <c r="F125" s="144"/>
      <c r="G125" s="221"/>
    </row>
    <row r="126" spans="1:7" x14ac:dyDescent="0.25">
      <c r="A126" s="235">
        <v>3232</v>
      </c>
      <c r="B126" s="131" t="s">
        <v>76</v>
      </c>
      <c r="C126" s="46">
        <f>13502.97+696.35</f>
        <v>14199.32</v>
      </c>
      <c r="D126" s="47">
        <v>7422.15</v>
      </c>
      <c r="E126" s="47">
        <f>'POSEBNI DIO'!H112</f>
        <v>6537.45</v>
      </c>
      <c r="F126" s="144"/>
      <c r="G126" s="221"/>
    </row>
    <row r="127" spans="1:7" x14ac:dyDescent="0.25">
      <c r="A127" s="235">
        <v>3234</v>
      </c>
      <c r="B127" s="131" t="s">
        <v>78</v>
      </c>
      <c r="C127" s="46">
        <v>6607.38</v>
      </c>
      <c r="D127" s="47">
        <v>5516.96</v>
      </c>
      <c r="E127" s="47">
        <f>'POSEBNI DIO'!H113</f>
        <v>5516.96</v>
      </c>
      <c r="F127" s="144"/>
      <c r="G127" s="221"/>
    </row>
    <row r="128" spans="1:7" x14ac:dyDescent="0.25">
      <c r="A128" s="235">
        <v>3235</v>
      </c>
      <c r="B128" s="131" t="s">
        <v>79</v>
      </c>
      <c r="C128" s="46">
        <v>1045.2</v>
      </c>
      <c r="D128" s="47">
        <v>1045.2</v>
      </c>
      <c r="E128" s="47">
        <f>'POSEBNI DIO'!H114</f>
        <v>1161.8</v>
      </c>
      <c r="F128" s="144"/>
      <c r="G128" s="221"/>
    </row>
    <row r="129" spans="1:9" x14ac:dyDescent="0.25">
      <c r="A129" s="235">
        <v>3236</v>
      </c>
      <c r="B129" s="131" t="s">
        <v>80</v>
      </c>
      <c r="C129" s="46">
        <v>5465.43</v>
      </c>
      <c r="D129" s="47">
        <v>911</v>
      </c>
      <c r="E129" s="47">
        <f>'POSEBNI DIO'!H115</f>
        <v>2468.85</v>
      </c>
      <c r="F129" s="144"/>
      <c r="G129" s="221"/>
    </row>
    <row r="130" spans="1:9" x14ac:dyDescent="0.25">
      <c r="A130" s="235">
        <v>3237</v>
      </c>
      <c r="B130" s="131" t="s">
        <v>81</v>
      </c>
      <c r="C130" s="46">
        <v>124.43</v>
      </c>
      <c r="D130" s="47">
        <v>174.43</v>
      </c>
      <c r="E130" s="47">
        <f>'POSEBNI DIO'!H116</f>
        <v>200</v>
      </c>
      <c r="F130" s="144"/>
      <c r="G130" s="221"/>
    </row>
    <row r="131" spans="1:9" x14ac:dyDescent="0.25">
      <c r="A131" s="235">
        <v>3238</v>
      </c>
      <c r="B131" s="131" t="s">
        <v>82</v>
      </c>
      <c r="C131" s="46">
        <v>1084.96</v>
      </c>
      <c r="D131" s="47">
        <v>1026.19</v>
      </c>
      <c r="E131" s="47">
        <f>'POSEBNI DIO'!H117</f>
        <v>1675.11</v>
      </c>
      <c r="F131" s="144"/>
      <c r="G131" s="221"/>
    </row>
    <row r="132" spans="1:9" x14ac:dyDescent="0.25">
      <c r="A132" s="235">
        <v>3239</v>
      </c>
      <c r="B132" s="131" t="s">
        <v>83</v>
      </c>
      <c r="C132" s="46">
        <v>40</v>
      </c>
      <c r="D132" s="47">
        <v>464.2</v>
      </c>
      <c r="E132" s="47">
        <f>'POSEBNI DIO'!H118</f>
        <v>332.3</v>
      </c>
      <c r="F132" s="144"/>
      <c r="G132" s="221"/>
    </row>
    <row r="133" spans="1:9" x14ac:dyDescent="0.25">
      <c r="A133" s="234">
        <v>324</v>
      </c>
      <c r="B133" s="129" t="s">
        <v>120</v>
      </c>
      <c r="C133" s="45">
        <f>SUM(C134)</f>
        <v>0</v>
      </c>
      <c r="D133" s="45">
        <f>SUM(D134)</f>
        <v>0</v>
      </c>
      <c r="E133" s="45">
        <f t="shared" ref="E133:G133" si="48">SUM(E134)</f>
        <v>0</v>
      </c>
      <c r="F133" s="45">
        <f t="shared" si="48"/>
        <v>0</v>
      </c>
      <c r="G133" s="279">
        <f t="shared" si="48"/>
        <v>0</v>
      </c>
    </row>
    <row r="134" spans="1:9" x14ac:dyDescent="0.25">
      <c r="A134" s="235">
        <v>3241</v>
      </c>
      <c r="B134" s="131" t="s">
        <v>120</v>
      </c>
      <c r="C134" s="46"/>
      <c r="D134" s="47"/>
      <c r="E134" s="47"/>
      <c r="F134" s="144"/>
      <c r="G134" s="221"/>
    </row>
    <row r="135" spans="1:9" x14ac:dyDescent="0.25">
      <c r="A135" s="234">
        <v>329</v>
      </c>
      <c r="B135" s="135" t="s">
        <v>65</v>
      </c>
      <c r="C135" s="45">
        <f>SUM(C136:C140)</f>
        <v>1903.9900000000002</v>
      </c>
      <c r="D135" s="45">
        <f t="shared" ref="D135:E135" si="49">SUM(D136:D140)</f>
        <v>3000.92</v>
      </c>
      <c r="E135" s="45">
        <f t="shared" si="49"/>
        <v>3790.22</v>
      </c>
      <c r="F135" s="45">
        <v>3790.22</v>
      </c>
      <c r="G135" s="279">
        <v>3790.22</v>
      </c>
    </row>
    <row r="136" spans="1:9" x14ac:dyDescent="0.25">
      <c r="A136" s="242">
        <v>3291</v>
      </c>
      <c r="B136" s="132" t="s">
        <v>84</v>
      </c>
      <c r="C136" s="48"/>
      <c r="D136" s="49"/>
      <c r="E136" s="49"/>
      <c r="F136" s="49"/>
      <c r="G136" s="280"/>
    </row>
    <row r="137" spans="1:9" x14ac:dyDescent="0.25">
      <c r="A137" s="242">
        <v>3293</v>
      </c>
      <c r="B137" s="132" t="s">
        <v>85</v>
      </c>
      <c r="C137" s="48"/>
      <c r="D137" s="49">
        <v>300</v>
      </c>
      <c r="E137" s="49">
        <f>'POSEBNI DIO'!H123</f>
        <v>300</v>
      </c>
      <c r="F137" s="49"/>
      <c r="G137" s="280"/>
    </row>
    <row r="138" spans="1:9" x14ac:dyDescent="0.25">
      <c r="A138" s="242">
        <v>3294</v>
      </c>
      <c r="B138" s="132" t="s">
        <v>86</v>
      </c>
      <c r="C138" s="48">
        <v>301.36</v>
      </c>
      <c r="D138" s="49">
        <v>971.36</v>
      </c>
      <c r="E138" s="49">
        <f>'POSEBNI DIO'!H124</f>
        <v>971.36</v>
      </c>
      <c r="F138" s="49"/>
      <c r="G138" s="280"/>
    </row>
    <row r="139" spans="1:9" x14ac:dyDescent="0.25">
      <c r="A139" s="242">
        <v>3295</v>
      </c>
      <c r="B139" s="132" t="s">
        <v>87</v>
      </c>
      <c r="C139" s="48"/>
      <c r="D139" s="49">
        <v>0</v>
      </c>
      <c r="E139" s="49">
        <f>'POSEBNI DIO'!H125</f>
        <v>789.3</v>
      </c>
      <c r="F139" s="49"/>
      <c r="G139" s="280"/>
    </row>
    <row r="140" spans="1:9" x14ac:dyDescent="0.25">
      <c r="A140" s="235">
        <v>3299</v>
      </c>
      <c r="B140" s="131" t="s">
        <v>65</v>
      </c>
      <c r="C140" s="46">
        <v>1602.63</v>
      </c>
      <c r="D140" s="47">
        <v>1729.56</v>
      </c>
      <c r="E140" s="49">
        <f>'POSEBNI DIO'!H126</f>
        <v>1729.56</v>
      </c>
      <c r="F140" s="144"/>
      <c r="G140" s="221"/>
    </row>
    <row r="141" spans="1:9" x14ac:dyDescent="0.25">
      <c r="A141" s="226"/>
      <c r="B141" s="93" t="s">
        <v>50</v>
      </c>
      <c r="C141" s="141">
        <f t="shared" ref="C141:G142" si="50">SUM(C142)</f>
        <v>778.45</v>
      </c>
      <c r="D141" s="141">
        <f t="shared" si="50"/>
        <v>1100</v>
      </c>
      <c r="E141" s="141">
        <f t="shared" si="50"/>
        <v>1100</v>
      </c>
      <c r="F141" s="141">
        <f t="shared" si="50"/>
        <v>1100</v>
      </c>
      <c r="G141" s="218">
        <f t="shared" si="50"/>
        <v>1100</v>
      </c>
    </row>
    <row r="142" spans="1:9" x14ac:dyDescent="0.25">
      <c r="A142" s="234">
        <v>343</v>
      </c>
      <c r="B142" s="129" t="s">
        <v>66</v>
      </c>
      <c r="C142" s="45">
        <f t="shared" si="50"/>
        <v>778.45</v>
      </c>
      <c r="D142" s="45">
        <f t="shared" si="50"/>
        <v>1100</v>
      </c>
      <c r="E142" s="45">
        <f>SUM(E143)</f>
        <v>1100</v>
      </c>
      <c r="F142" s="45">
        <v>1100</v>
      </c>
      <c r="G142" s="279">
        <v>1100</v>
      </c>
    </row>
    <row r="143" spans="1:9" ht="15.75" thickBot="1" x14ac:dyDescent="0.3">
      <c r="A143" s="236">
        <v>3431</v>
      </c>
      <c r="B143" s="171" t="s">
        <v>152</v>
      </c>
      <c r="C143" s="53">
        <v>778.45</v>
      </c>
      <c r="D143" s="54">
        <v>1100</v>
      </c>
      <c r="E143" s="54">
        <f>'POSEBNI DIO'!H129</f>
        <v>1100</v>
      </c>
      <c r="F143" s="149"/>
      <c r="G143" s="223"/>
    </row>
    <row r="144" spans="1:9" ht="15.75" thickBot="1" x14ac:dyDescent="0.3">
      <c r="A144" s="172"/>
      <c r="B144" s="175" t="s">
        <v>171</v>
      </c>
      <c r="C144" s="173">
        <f>C145</f>
        <v>19927.05</v>
      </c>
      <c r="D144" s="173">
        <f>D145</f>
        <v>14246.59</v>
      </c>
      <c r="E144" s="173">
        <f t="shared" ref="E144:G144" si="51">E145</f>
        <v>27233.9</v>
      </c>
      <c r="F144" s="173">
        <f t="shared" si="51"/>
        <v>23657.71</v>
      </c>
      <c r="G144" s="243">
        <f t="shared" si="51"/>
        <v>24296.48</v>
      </c>
      <c r="I144" s="676"/>
    </row>
    <row r="145" spans="1:7" x14ac:dyDescent="0.25">
      <c r="A145" s="224"/>
      <c r="B145" s="611" t="s">
        <v>121</v>
      </c>
      <c r="C145" s="139">
        <f>C146</f>
        <v>19927.05</v>
      </c>
      <c r="D145" s="140">
        <f>D146</f>
        <v>14246.59</v>
      </c>
      <c r="E145" s="140">
        <f>E146</f>
        <v>27233.9</v>
      </c>
      <c r="F145" s="140">
        <f>F146</f>
        <v>23657.71</v>
      </c>
      <c r="G145" s="225">
        <f>G146</f>
        <v>24296.48</v>
      </c>
    </row>
    <row r="146" spans="1:7" x14ac:dyDescent="0.25">
      <c r="A146" s="215"/>
      <c r="B146" s="602" t="s">
        <v>21</v>
      </c>
      <c r="C146" s="109">
        <f>SUM(C147+C155)</f>
        <v>19927.05</v>
      </c>
      <c r="D146" s="109">
        <f>SUM(D147+D155)</f>
        <v>14246.59</v>
      </c>
      <c r="E146" s="109">
        <f>SUM(E147+E155)</f>
        <v>27233.9</v>
      </c>
      <c r="F146" s="109">
        <f>SUM(F147+F155)</f>
        <v>23657.71</v>
      </c>
      <c r="G146" s="216">
        <f>SUM(G147+G155)</f>
        <v>24296.48</v>
      </c>
    </row>
    <row r="147" spans="1:7" x14ac:dyDescent="0.25">
      <c r="A147" s="226"/>
      <c r="B147" s="93" t="s">
        <v>22</v>
      </c>
      <c r="C147" s="141">
        <f>SUM(C148+C150+C152)</f>
        <v>7781.04</v>
      </c>
      <c r="D147" s="141">
        <f t="shared" ref="D147" si="52">SUM(D148+D150+D152)</f>
        <v>6885.65</v>
      </c>
      <c r="E147" s="141">
        <f>SUM(E148+E150+E152)</f>
        <v>22784.04</v>
      </c>
      <c r="F147" s="141">
        <f t="shared" ref="F147:G147" si="53">SUM(F148+F150+F152)</f>
        <v>23399.200000000001</v>
      </c>
      <c r="G147" s="218">
        <f t="shared" si="53"/>
        <v>24030.989999999998</v>
      </c>
    </row>
    <row r="148" spans="1:7" x14ac:dyDescent="0.25">
      <c r="A148" s="244">
        <v>311</v>
      </c>
      <c r="B148" s="84" t="s">
        <v>57</v>
      </c>
      <c r="C148" s="109">
        <f t="shared" ref="C148:D148" si="54">SUM(C149)</f>
        <v>4602.6899999999996</v>
      </c>
      <c r="D148" s="109">
        <f t="shared" si="54"/>
        <v>4806.57</v>
      </c>
      <c r="E148" s="109">
        <f>SUM(E149)</f>
        <v>18630</v>
      </c>
      <c r="F148" s="109">
        <v>16598.02</v>
      </c>
      <c r="G148" s="216">
        <v>17046.169999999998</v>
      </c>
    </row>
    <row r="149" spans="1:7" x14ac:dyDescent="0.25">
      <c r="A149" s="220">
        <v>3111</v>
      </c>
      <c r="B149" s="94" t="s">
        <v>56</v>
      </c>
      <c r="C149" s="143">
        <v>4602.6899999999996</v>
      </c>
      <c r="D149" s="144">
        <v>4806.57</v>
      </c>
      <c r="E149" s="144">
        <f>'POSEBNI DIO'!H77</f>
        <v>18630</v>
      </c>
      <c r="F149" s="144"/>
      <c r="G149" s="221"/>
    </row>
    <row r="150" spans="1:7" x14ac:dyDescent="0.25">
      <c r="A150" s="244">
        <v>312</v>
      </c>
      <c r="B150" s="84" t="s">
        <v>58</v>
      </c>
      <c r="C150" s="109">
        <f t="shared" ref="C150:D150" si="55">SUM(C151)</f>
        <v>1078.3399999999999</v>
      </c>
      <c r="D150" s="109">
        <f t="shared" si="55"/>
        <v>0</v>
      </c>
      <c r="E150" s="109">
        <f>SUM(E151)</f>
        <v>1080</v>
      </c>
      <c r="F150" s="109">
        <v>1109.1600000000001</v>
      </c>
      <c r="G150" s="216">
        <v>1139.1099999999999</v>
      </c>
    </row>
    <row r="151" spans="1:7" x14ac:dyDescent="0.25">
      <c r="A151" s="220">
        <v>3121</v>
      </c>
      <c r="B151" s="94" t="s">
        <v>58</v>
      </c>
      <c r="C151" s="143">
        <v>1078.3399999999999</v>
      </c>
      <c r="D151" s="144">
        <v>0</v>
      </c>
      <c r="E151" s="144">
        <f>'POSEBNI DIO'!H79</f>
        <v>1080</v>
      </c>
      <c r="F151" s="144"/>
      <c r="G151" s="221"/>
    </row>
    <row r="152" spans="1:7" x14ac:dyDescent="0.25">
      <c r="A152" s="244">
        <v>313</v>
      </c>
      <c r="B152" s="84" t="s">
        <v>59</v>
      </c>
      <c r="C152" s="109">
        <f>C153+C154</f>
        <v>2100.0100000000002</v>
      </c>
      <c r="D152" s="109">
        <f>D153+D154</f>
        <v>2079.08</v>
      </c>
      <c r="E152" s="109">
        <f>E153+E154</f>
        <v>3074.04</v>
      </c>
      <c r="F152" s="109">
        <v>5692.02</v>
      </c>
      <c r="G152" s="216">
        <v>5845.71</v>
      </c>
    </row>
    <row r="153" spans="1:7" x14ac:dyDescent="0.25">
      <c r="A153" s="220">
        <v>3131</v>
      </c>
      <c r="B153" s="94" t="s">
        <v>137</v>
      </c>
      <c r="C153" s="143">
        <v>1150.7</v>
      </c>
      <c r="D153" s="144">
        <v>1158.95</v>
      </c>
      <c r="E153" s="144">
        <f>'POSEBNI DIO'!H81</f>
        <v>0</v>
      </c>
      <c r="F153" s="144"/>
      <c r="G153" s="221"/>
    </row>
    <row r="154" spans="1:7" x14ac:dyDescent="0.25">
      <c r="A154" s="220">
        <v>3132</v>
      </c>
      <c r="B154" s="94" t="s">
        <v>60</v>
      </c>
      <c r="C154" s="143">
        <v>949.31</v>
      </c>
      <c r="D154" s="144">
        <v>920.13</v>
      </c>
      <c r="E154" s="144">
        <f>'POSEBNI DIO'!H82</f>
        <v>3074.04</v>
      </c>
      <c r="F154" s="144"/>
      <c r="G154" s="221"/>
    </row>
    <row r="155" spans="1:7" x14ac:dyDescent="0.25">
      <c r="A155" s="226"/>
      <c r="B155" s="93" t="s">
        <v>36</v>
      </c>
      <c r="C155" s="141">
        <f>SUM(C156+C158+C161+C163)</f>
        <v>12146.01</v>
      </c>
      <c r="D155" s="141">
        <f t="shared" ref="D155:G155" si="56">SUM(D156+D158+D161+D163)</f>
        <v>7360.9400000000005</v>
      </c>
      <c r="E155" s="141">
        <f t="shared" si="56"/>
        <v>4449.8599999999997</v>
      </c>
      <c r="F155" s="141">
        <f t="shared" si="56"/>
        <v>258.51</v>
      </c>
      <c r="G155" s="218">
        <f t="shared" si="56"/>
        <v>265.49</v>
      </c>
    </row>
    <row r="156" spans="1:7" x14ac:dyDescent="0.25">
      <c r="A156" s="237">
        <v>321</v>
      </c>
      <c r="B156" s="89" t="s">
        <v>61</v>
      </c>
      <c r="C156" s="109">
        <f t="shared" ref="C156" si="57">SUM(C157)</f>
        <v>8382.24</v>
      </c>
      <c r="D156" s="109">
        <f>SUM(D157:D157)</f>
        <v>1087.5899999999999</v>
      </c>
      <c r="E156" s="109">
        <f>SUM(E157)</f>
        <v>251.71</v>
      </c>
      <c r="F156" s="109">
        <v>258.51</v>
      </c>
      <c r="G156" s="216">
        <v>265.49</v>
      </c>
    </row>
    <row r="157" spans="1:7" x14ac:dyDescent="0.25">
      <c r="A157" s="233">
        <v>3212</v>
      </c>
      <c r="B157" s="92" t="s">
        <v>143</v>
      </c>
      <c r="C157" s="143">
        <f>4521.84+3860.4</f>
        <v>8382.24</v>
      </c>
      <c r="D157" s="144">
        <v>1087.5899999999999</v>
      </c>
      <c r="E157" s="144">
        <f>'POSEBNI DIO'!H85</f>
        <v>251.71</v>
      </c>
      <c r="F157" s="144"/>
      <c r="G157" s="221"/>
    </row>
    <row r="158" spans="1:7" x14ac:dyDescent="0.25">
      <c r="A158" s="245">
        <v>322</v>
      </c>
      <c r="B158" s="124" t="s">
        <v>62</v>
      </c>
      <c r="C158" s="61">
        <f t="shared" ref="C158" si="58">SUM(C159:C160)</f>
        <v>1517.67</v>
      </c>
      <c r="D158" s="61">
        <f>D160</f>
        <v>6273.35</v>
      </c>
      <c r="E158" s="61">
        <f>SUM(E159:E160)</f>
        <v>4198.1499999999996</v>
      </c>
      <c r="F158" s="61"/>
      <c r="G158" s="246">
        <v>0</v>
      </c>
    </row>
    <row r="159" spans="1:7" x14ac:dyDescent="0.25">
      <c r="A159" s="247">
        <v>3221</v>
      </c>
      <c r="B159" s="125" t="s">
        <v>64</v>
      </c>
      <c r="C159" s="63">
        <v>490.86</v>
      </c>
      <c r="D159" s="64"/>
      <c r="E159" s="64"/>
      <c r="F159" s="150"/>
      <c r="G159" s="248"/>
    </row>
    <row r="160" spans="1:7" x14ac:dyDescent="0.25">
      <c r="A160" s="247">
        <v>3222</v>
      </c>
      <c r="B160" s="126" t="s">
        <v>63</v>
      </c>
      <c r="C160" s="63">
        <f>202.19+824.62</f>
        <v>1026.81</v>
      </c>
      <c r="D160" s="64">
        <v>6273.35</v>
      </c>
      <c r="E160" s="64">
        <f>'POSEBNI DIO'!H93</f>
        <v>4198.1499999999996</v>
      </c>
      <c r="F160" s="150"/>
      <c r="G160" s="248"/>
    </row>
    <row r="161" spans="1:7" x14ac:dyDescent="0.25">
      <c r="A161" s="245">
        <v>329</v>
      </c>
      <c r="B161" s="124" t="s">
        <v>97</v>
      </c>
      <c r="C161" s="61">
        <f t="shared" ref="C161:D161" si="59">SUM(C162)</f>
        <v>2073.66</v>
      </c>
      <c r="D161" s="61">
        <f t="shared" si="59"/>
        <v>0</v>
      </c>
      <c r="E161" s="61">
        <f>SUM(E162)</f>
        <v>0</v>
      </c>
      <c r="F161" s="61">
        <f t="shared" ref="F161:G161" si="60">SUM(F162)</f>
        <v>0</v>
      </c>
      <c r="G161" s="246">
        <f t="shared" si="60"/>
        <v>0</v>
      </c>
    </row>
    <row r="162" spans="1:7" x14ac:dyDescent="0.25">
      <c r="A162" s="249">
        <v>3299</v>
      </c>
      <c r="B162" s="127" t="s">
        <v>65</v>
      </c>
      <c r="C162" s="66">
        <f>1160+913.66</f>
        <v>2073.66</v>
      </c>
      <c r="D162" s="67"/>
      <c r="E162" s="67"/>
      <c r="F162" s="152"/>
      <c r="G162" s="250"/>
    </row>
    <row r="163" spans="1:7" x14ac:dyDescent="0.25">
      <c r="A163" s="237">
        <v>323</v>
      </c>
      <c r="B163" s="121" t="s">
        <v>74</v>
      </c>
      <c r="C163" s="151">
        <f>C164</f>
        <v>172.44</v>
      </c>
      <c r="D163" s="151">
        <f>D164</f>
        <v>0</v>
      </c>
      <c r="E163" s="151"/>
      <c r="F163" s="151"/>
      <c r="G163" s="251"/>
    </row>
    <row r="164" spans="1:7" ht="30.75" customHeight="1" thickBot="1" x14ac:dyDescent="0.3">
      <c r="A164" s="238">
        <v>3239</v>
      </c>
      <c r="B164" s="176" t="s">
        <v>83</v>
      </c>
      <c r="C164" s="177">
        <f>100.74+71.7</f>
        <v>172.44</v>
      </c>
      <c r="D164" s="178"/>
      <c r="E164" s="178"/>
      <c r="F164" s="178"/>
      <c r="G164" s="252"/>
    </row>
    <row r="165" spans="1:7" ht="15.75" thickBot="1" x14ac:dyDescent="0.3">
      <c r="A165" s="164"/>
      <c r="B165" s="163" t="s">
        <v>172</v>
      </c>
      <c r="C165" s="154">
        <f>C166</f>
        <v>1304583.9900000002</v>
      </c>
      <c r="D165" s="154">
        <f>D166</f>
        <v>1512836.8200000003</v>
      </c>
      <c r="E165" s="154">
        <f t="shared" ref="E165:G165" si="61">E166</f>
        <v>1782776.62</v>
      </c>
      <c r="F165" s="154">
        <f>F166</f>
        <v>1830436.1199999999</v>
      </c>
      <c r="G165" s="240">
        <f t="shared" si="61"/>
        <v>1878981.7</v>
      </c>
    </row>
    <row r="166" spans="1:7" x14ac:dyDescent="0.25">
      <c r="A166" s="253"/>
      <c r="B166" s="74"/>
      <c r="C166" s="139">
        <f>C167</f>
        <v>1304583.9900000002</v>
      </c>
      <c r="D166" s="140">
        <f>D167</f>
        <v>1512836.8200000003</v>
      </c>
      <c r="E166" s="140">
        <f>E168+E176+E190</f>
        <v>1782776.62</v>
      </c>
      <c r="F166" s="140">
        <f>F167</f>
        <v>1830436.1199999999</v>
      </c>
      <c r="G166" s="663">
        <f>G167</f>
        <v>1878981.7</v>
      </c>
    </row>
    <row r="167" spans="1:7" x14ac:dyDescent="0.25">
      <c r="A167" s="254"/>
      <c r="B167" s="602"/>
      <c r="C167" s="109">
        <f>SUM(C168+C176+C187+C190)</f>
        <v>1304583.9900000002</v>
      </c>
      <c r="D167" s="109">
        <f>SUM(D168+D176+D187+D190)</f>
        <v>1512836.8200000003</v>
      </c>
      <c r="E167" s="109">
        <f>SUM(E168+E176+E187+E190)</f>
        <v>1782776.62</v>
      </c>
      <c r="F167" s="109">
        <f>SUM(F168+F176+F187+F190)</f>
        <v>1830436.1199999999</v>
      </c>
      <c r="G167" s="216">
        <f>SUM(G168+G176+G187+G190)</f>
        <v>1878981.7</v>
      </c>
    </row>
    <row r="168" spans="1:7" x14ac:dyDescent="0.25">
      <c r="A168" s="226">
        <v>31</v>
      </c>
      <c r="B168" s="68" t="s">
        <v>22</v>
      </c>
      <c r="C168" s="141">
        <f>C169+C171+C173</f>
        <v>1168480.2200000002</v>
      </c>
      <c r="D168" s="141">
        <f>SUM(D169+D171+D173)</f>
        <v>1373775.5500000003</v>
      </c>
      <c r="E168" s="141">
        <f t="shared" ref="E168:G168" si="62">SUM(E169+E171+E173)</f>
        <v>1630753.3800000001</v>
      </c>
      <c r="F168" s="141">
        <f t="shared" si="62"/>
        <v>1674783.72</v>
      </c>
      <c r="G168" s="218">
        <f t="shared" si="62"/>
        <v>1719002.89</v>
      </c>
    </row>
    <row r="169" spans="1:7" x14ac:dyDescent="0.25">
      <c r="A169" s="254">
        <v>311</v>
      </c>
      <c r="B169" s="69" t="s">
        <v>118</v>
      </c>
      <c r="C169" s="142">
        <f t="shared" ref="C169:D169" si="63">SUM(C170)</f>
        <v>770091.42</v>
      </c>
      <c r="D169" s="109">
        <f t="shared" si="63"/>
        <v>897985.31</v>
      </c>
      <c r="E169" s="109">
        <f>SUM(E170)</f>
        <v>1098158.55</v>
      </c>
      <c r="F169" s="109">
        <v>1127808.83</v>
      </c>
      <c r="G169" s="216">
        <v>1158259.67</v>
      </c>
    </row>
    <row r="170" spans="1:7" x14ac:dyDescent="0.25">
      <c r="A170" s="255">
        <v>3111</v>
      </c>
      <c r="B170" s="70" t="s">
        <v>56</v>
      </c>
      <c r="C170" s="143">
        <v>770091.42</v>
      </c>
      <c r="D170" s="144">
        <v>897985.31</v>
      </c>
      <c r="E170" s="144">
        <f>'POSEBNI DIO'!H13</f>
        <v>1098158.55</v>
      </c>
      <c r="F170" s="144"/>
      <c r="G170" s="221"/>
    </row>
    <row r="171" spans="1:7" x14ac:dyDescent="0.25">
      <c r="A171" s="254">
        <v>312</v>
      </c>
      <c r="B171" s="69" t="s">
        <v>58</v>
      </c>
      <c r="C171" s="142">
        <f>SUM(C172)</f>
        <v>45369.26</v>
      </c>
      <c r="D171" s="109">
        <f t="shared" ref="D171" si="64">SUM(D172)</f>
        <v>99276.32</v>
      </c>
      <c r="E171" s="109">
        <f>SUM(E172)</f>
        <v>33513.599999999999</v>
      </c>
      <c r="F171" s="109">
        <v>34418.47</v>
      </c>
      <c r="G171" s="216">
        <v>34347.769999999997</v>
      </c>
    </row>
    <row r="172" spans="1:7" x14ac:dyDescent="0.25">
      <c r="A172" s="255">
        <v>3121</v>
      </c>
      <c r="B172" s="70" t="s">
        <v>58</v>
      </c>
      <c r="C172" s="143">
        <v>45369.26</v>
      </c>
      <c r="D172" s="144">
        <v>99276.32</v>
      </c>
      <c r="E172" s="144">
        <f>'POSEBNI DIO'!H15</f>
        <v>33513.599999999999</v>
      </c>
      <c r="F172" s="144"/>
      <c r="G172" s="221"/>
    </row>
    <row r="173" spans="1:7" x14ac:dyDescent="0.25">
      <c r="A173" s="254">
        <v>313</v>
      </c>
      <c r="B173" s="69" t="s">
        <v>59</v>
      </c>
      <c r="C173" s="142">
        <f>C174+C175</f>
        <v>353019.54000000004</v>
      </c>
      <c r="D173" s="109">
        <f>D174+D175</f>
        <v>376513.92000000004</v>
      </c>
      <c r="E173" s="109">
        <f>E174+E175</f>
        <v>499081.23</v>
      </c>
      <c r="F173" s="109">
        <v>512556.42</v>
      </c>
      <c r="G173" s="216">
        <v>526395.44999999995</v>
      </c>
    </row>
    <row r="174" spans="1:7" x14ac:dyDescent="0.25">
      <c r="A174" s="255">
        <v>3131</v>
      </c>
      <c r="B174" s="70" t="s">
        <v>137</v>
      </c>
      <c r="C174" s="143">
        <v>192523.54</v>
      </c>
      <c r="D174" s="144">
        <v>205309.03</v>
      </c>
      <c r="E174" s="144">
        <f>'POSEBNI DIO'!H17</f>
        <v>272956.7</v>
      </c>
      <c r="F174" s="144"/>
      <c r="G174" s="221"/>
    </row>
    <row r="175" spans="1:7" x14ac:dyDescent="0.25">
      <c r="A175" s="255">
        <v>3132</v>
      </c>
      <c r="B175" s="70" t="s">
        <v>60</v>
      </c>
      <c r="C175" s="143">
        <f>158831.57+1664.43</f>
        <v>160496</v>
      </c>
      <c r="D175" s="144">
        <v>171204.89</v>
      </c>
      <c r="E175" s="144">
        <f>'POSEBNI DIO'!H18</f>
        <v>226124.53</v>
      </c>
      <c r="F175" s="144"/>
      <c r="G175" s="221"/>
    </row>
    <row r="176" spans="1:7" x14ac:dyDescent="0.25">
      <c r="A176" s="226">
        <v>32</v>
      </c>
      <c r="B176" s="68" t="s">
        <v>36</v>
      </c>
      <c r="C176" s="141">
        <f>C177+C179</f>
        <v>127307.25</v>
      </c>
      <c r="D176" s="141">
        <f>D177+D179+D182+D184</f>
        <v>129107.06</v>
      </c>
      <c r="E176" s="141">
        <f>E177+E179+E182+E184</f>
        <v>139036.16999999998</v>
      </c>
      <c r="F176" s="141">
        <f t="shared" ref="F176:G176" si="65">F177+F179+F182+F184</f>
        <v>142435.23000000001</v>
      </c>
      <c r="G176" s="218">
        <f t="shared" si="65"/>
        <v>146280.97</v>
      </c>
    </row>
    <row r="177" spans="1:7" x14ac:dyDescent="0.25">
      <c r="A177" s="254">
        <v>321</v>
      </c>
      <c r="B177" s="69" t="s">
        <v>61</v>
      </c>
      <c r="C177" s="142">
        <f>SUM(C178)</f>
        <v>41759.72</v>
      </c>
      <c r="D177" s="142">
        <f t="shared" ref="D177:E177" si="66">SUM(D178)</f>
        <v>43584.08</v>
      </c>
      <c r="E177" s="142">
        <f t="shared" si="66"/>
        <v>45908.84</v>
      </c>
      <c r="F177" s="142">
        <v>47148.38</v>
      </c>
      <c r="G177" s="229">
        <v>48421.38</v>
      </c>
    </row>
    <row r="178" spans="1:7" x14ac:dyDescent="0.25">
      <c r="A178" s="255">
        <v>3212</v>
      </c>
      <c r="B178" s="70" t="s">
        <v>143</v>
      </c>
      <c r="C178" s="143">
        <v>41759.72</v>
      </c>
      <c r="D178" s="144">
        <v>43584.08</v>
      </c>
      <c r="E178" s="144">
        <f>'POSEBNI DIO'!H21</f>
        <v>45908.84</v>
      </c>
      <c r="F178" s="144"/>
      <c r="G178" s="256"/>
    </row>
    <row r="179" spans="1:7" x14ac:dyDescent="0.25">
      <c r="A179" s="234">
        <v>322</v>
      </c>
      <c r="B179" s="118" t="s">
        <v>62</v>
      </c>
      <c r="C179" s="45">
        <f t="shared" ref="C179" si="67">SUM(C180:C181)</f>
        <v>85547.53</v>
      </c>
      <c r="D179" s="45">
        <f>D181+D180</f>
        <v>85522.98</v>
      </c>
      <c r="E179" s="45">
        <f>SUM(E180:E181)</f>
        <v>93127.329999999987</v>
      </c>
      <c r="F179" s="45">
        <v>95286.85</v>
      </c>
      <c r="G179" s="279">
        <v>97859.59</v>
      </c>
    </row>
    <row r="180" spans="1:7" x14ac:dyDescent="0.25">
      <c r="A180" s="235">
        <v>3221</v>
      </c>
      <c r="B180" s="120" t="s">
        <v>146</v>
      </c>
      <c r="C180" s="46">
        <v>906.94</v>
      </c>
      <c r="D180" s="47">
        <v>1000</v>
      </c>
      <c r="E180" s="47">
        <f>'POSEBNI DIO'!H31</f>
        <v>974.9</v>
      </c>
      <c r="F180" s="144"/>
      <c r="G180" s="221"/>
    </row>
    <row r="181" spans="1:7" x14ac:dyDescent="0.25">
      <c r="A181" s="235">
        <v>3222</v>
      </c>
      <c r="B181" s="119" t="s">
        <v>63</v>
      </c>
      <c r="C181" s="46">
        <f>82504.34+2136.25</f>
        <v>84640.59</v>
      </c>
      <c r="D181" s="47">
        <v>84522.98</v>
      </c>
      <c r="E181" s="47">
        <f>'POSEBNI DIO'!H32+'POSEBNI DIO'!H42</f>
        <v>92152.43</v>
      </c>
      <c r="F181" s="144"/>
      <c r="G181" s="221"/>
    </row>
    <row r="182" spans="1:7" x14ac:dyDescent="0.25">
      <c r="A182" s="254">
        <v>323</v>
      </c>
      <c r="B182" s="69" t="s">
        <v>74</v>
      </c>
      <c r="C182" s="142">
        <f>SUM(C183)</f>
        <v>0</v>
      </c>
      <c r="D182" s="142">
        <f t="shared" ref="D182:G182" si="68">SUM(D183)</f>
        <v>0</v>
      </c>
      <c r="E182" s="142">
        <f t="shared" si="68"/>
        <v>0</v>
      </c>
      <c r="F182" s="142">
        <f t="shared" si="68"/>
        <v>0</v>
      </c>
      <c r="G182" s="229">
        <f t="shared" si="68"/>
        <v>0</v>
      </c>
    </row>
    <row r="183" spans="1:7" x14ac:dyDescent="0.25">
      <c r="A183" s="255">
        <v>3236</v>
      </c>
      <c r="B183" s="70" t="s">
        <v>80</v>
      </c>
      <c r="C183" s="143"/>
      <c r="D183" s="144"/>
      <c r="E183" s="144"/>
      <c r="F183" s="144"/>
      <c r="G183" s="256"/>
    </row>
    <row r="184" spans="1:7" x14ac:dyDescent="0.25">
      <c r="A184" s="254">
        <v>329</v>
      </c>
      <c r="B184" s="69" t="s">
        <v>142</v>
      </c>
      <c r="C184" s="142">
        <f>SUM(C185+C186)</f>
        <v>0</v>
      </c>
      <c r="D184" s="142">
        <f t="shared" ref="D184:G184" si="69">SUM(D186)</f>
        <v>0</v>
      </c>
      <c r="E184" s="142">
        <f t="shared" si="69"/>
        <v>0</v>
      </c>
      <c r="F184" s="142">
        <f t="shared" si="69"/>
        <v>0</v>
      </c>
      <c r="G184" s="229">
        <f t="shared" si="69"/>
        <v>0</v>
      </c>
    </row>
    <row r="185" spans="1:7" x14ac:dyDescent="0.25">
      <c r="A185" s="255">
        <v>3295</v>
      </c>
      <c r="B185" s="70" t="s">
        <v>127</v>
      </c>
      <c r="C185" s="143"/>
      <c r="D185" s="143"/>
      <c r="E185" s="143"/>
      <c r="F185" s="143"/>
      <c r="G185" s="257"/>
    </row>
    <row r="186" spans="1:7" x14ac:dyDescent="0.25">
      <c r="A186" s="255">
        <v>3296</v>
      </c>
      <c r="B186" s="70" t="s">
        <v>119</v>
      </c>
      <c r="C186" s="143"/>
      <c r="D186" s="144"/>
      <c r="E186" s="144"/>
      <c r="F186" s="144"/>
      <c r="G186" s="256"/>
    </row>
    <row r="187" spans="1:7" x14ac:dyDescent="0.25">
      <c r="A187" s="226"/>
      <c r="B187" s="68" t="s">
        <v>50</v>
      </c>
      <c r="C187" s="145">
        <f>C188</f>
        <v>0</v>
      </c>
      <c r="D187" s="141">
        <f>D189</f>
        <v>0</v>
      </c>
      <c r="E187" s="141">
        <f t="shared" ref="E187:G187" si="70">E189</f>
        <v>0</v>
      </c>
      <c r="F187" s="141">
        <f t="shared" si="70"/>
        <v>0</v>
      </c>
      <c r="G187" s="218">
        <f t="shared" si="70"/>
        <v>0</v>
      </c>
    </row>
    <row r="188" spans="1:7" x14ac:dyDescent="0.25">
      <c r="A188" s="254">
        <v>343</v>
      </c>
      <c r="B188" s="69" t="s">
        <v>66</v>
      </c>
      <c r="C188" s="142">
        <f>C189</f>
        <v>0</v>
      </c>
      <c r="D188" s="109"/>
      <c r="E188" s="109"/>
      <c r="F188" s="109"/>
      <c r="G188" s="258"/>
    </row>
    <row r="189" spans="1:7" x14ac:dyDescent="0.25">
      <c r="A189" s="255">
        <v>3433</v>
      </c>
      <c r="B189" s="70" t="s">
        <v>95</v>
      </c>
      <c r="C189" s="143"/>
      <c r="D189" s="144"/>
      <c r="E189" s="144"/>
      <c r="F189" s="144"/>
      <c r="G189" s="256"/>
    </row>
    <row r="190" spans="1:7" ht="24" x14ac:dyDescent="0.25">
      <c r="A190" s="226">
        <v>37</v>
      </c>
      <c r="B190" s="68" t="s">
        <v>144</v>
      </c>
      <c r="C190" s="145">
        <f>C191</f>
        <v>8796.52</v>
      </c>
      <c r="D190" s="145">
        <f t="shared" ref="D190:G191" si="71">D191</f>
        <v>9954.2099999999991</v>
      </c>
      <c r="E190" s="145">
        <f t="shared" si="71"/>
        <v>12987.07</v>
      </c>
      <c r="F190" s="145">
        <f t="shared" si="71"/>
        <v>13217.17</v>
      </c>
      <c r="G190" s="227">
        <f t="shared" si="71"/>
        <v>13697.84</v>
      </c>
    </row>
    <row r="191" spans="1:7" ht="24" x14ac:dyDescent="0.25">
      <c r="A191" s="254">
        <v>372</v>
      </c>
      <c r="B191" s="69" t="s">
        <v>144</v>
      </c>
      <c r="C191" s="142">
        <f>C192</f>
        <v>8796.52</v>
      </c>
      <c r="D191" s="142">
        <f t="shared" si="71"/>
        <v>9954.2099999999991</v>
      </c>
      <c r="E191" s="142">
        <f t="shared" si="71"/>
        <v>12987.07</v>
      </c>
      <c r="F191" s="142">
        <v>13217.17</v>
      </c>
      <c r="G191" s="229">
        <v>13697.84</v>
      </c>
    </row>
    <row r="192" spans="1:7" ht="24.75" thickBot="1" x14ac:dyDescent="0.3">
      <c r="A192" s="265">
        <v>3722</v>
      </c>
      <c r="B192" s="270" t="s">
        <v>145</v>
      </c>
      <c r="C192" s="267">
        <v>8796.52</v>
      </c>
      <c r="D192" s="268">
        <v>9954.2099999999991</v>
      </c>
      <c r="E192" s="268">
        <f>'POSEBNI DIO'!H25</f>
        <v>12987.07</v>
      </c>
      <c r="F192" s="268"/>
      <c r="G192" s="269"/>
    </row>
    <row r="193" spans="1:7" ht="15.75" thickBot="1" x14ac:dyDescent="0.3">
      <c r="A193" s="181"/>
      <c r="B193" s="182"/>
      <c r="C193" s="183"/>
      <c r="D193" s="183"/>
      <c r="E193" s="183"/>
      <c r="F193" s="183"/>
      <c r="G193" s="184"/>
    </row>
    <row r="194" spans="1:7" ht="30.75" thickBot="1" x14ac:dyDescent="0.3">
      <c r="A194" s="275"/>
      <c r="B194" s="276" t="s">
        <v>174</v>
      </c>
      <c r="C194" s="277">
        <f>C195+C202+C219+C209</f>
        <v>34519.310000000005</v>
      </c>
      <c r="D194" s="277">
        <f>D195+D202+D219+D209</f>
        <v>30915.42</v>
      </c>
      <c r="E194" s="277">
        <f>E195+E202+E219</f>
        <v>25368.47</v>
      </c>
      <c r="F194" s="277">
        <f>F195+F202+F219</f>
        <v>21461.809999999998</v>
      </c>
      <c r="G194" s="278">
        <f>G195+G202+G219</f>
        <v>21461.91</v>
      </c>
    </row>
    <row r="195" spans="1:7" ht="15.75" thickBot="1" x14ac:dyDescent="0.3">
      <c r="A195" s="185"/>
      <c r="B195" s="186" t="s">
        <v>168</v>
      </c>
      <c r="C195" s="187">
        <f>C196</f>
        <v>7622.75</v>
      </c>
      <c r="D195" s="187">
        <f t="shared" ref="D195:G195" si="72">D196</f>
        <v>12788.07</v>
      </c>
      <c r="E195" s="187">
        <f t="shared" si="72"/>
        <v>10528.029999999999</v>
      </c>
      <c r="F195" s="187">
        <f t="shared" si="72"/>
        <v>8611.31</v>
      </c>
      <c r="G195" s="259">
        <f t="shared" si="72"/>
        <v>8611.31</v>
      </c>
    </row>
    <row r="196" spans="1:7" ht="25.5" x14ac:dyDescent="0.25">
      <c r="A196" s="260"/>
      <c r="B196" s="612" t="s">
        <v>23</v>
      </c>
      <c r="C196" s="148">
        <f>C197</f>
        <v>7622.75</v>
      </c>
      <c r="D196" s="148">
        <f t="shared" ref="D196:G196" si="73">SUM(D197)</f>
        <v>12788.07</v>
      </c>
      <c r="E196" s="148">
        <f t="shared" si="73"/>
        <v>10528.029999999999</v>
      </c>
      <c r="F196" s="148">
        <f t="shared" si="73"/>
        <v>8611.31</v>
      </c>
      <c r="G196" s="232">
        <f t="shared" si="73"/>
        <v>8611.31</v>
      </c>
    </row>
    <row r="197" spans="1:7" ht="25.5" x14ac:dyDescent="0.25">
      <c r="A197" s="226"/>
      <c r="B197" s="93" t="s">
        <v>45</v>
      </c>
      <c r="C197" s="145">
        <f>C198+C200</f>
        <v>7622.75</v>
      </c>
      <c r="D197" s="145">
        <f t="shared" ref="D197:G197" si="74">D198+D200</f>
        <v>12788.07</v>
      </c>
      <c r="E197" s="145">
        <f t="shared" si="74"/>
        <v>10528.029999999999</v>
      </c>
      <c r="F197" s="145">
        <f t="shared" si="74"/>
        <v>8611.31</v>
      </c>
      <c r="G197" s="227">
        <f t="shared" si="74"/>
        <v>8611.31</v>
      </c>
    </row>
    <row r="198" spans="1:7" x14ac:dyDescent="0.25">
      <c r="A198" s="254">
        <v>422</v>
      </c>
      <c r="B198" s="602" t="s">
        <v>94</v>
      </c>
      <c r="C198" s="142">
        <f>C199</f>
        <v>7622.75</v>
      </c>
      <c r="D198" s="142">
        <f t="shared" ref="D198:G200" si="75">D199</f>
        <v>12788.07</v>
      </c>
      <c r="E198" s="142">
        <f t="shared" si="75"/>
        <v>10528.029999999999</v>
      </c>
      <c r="F198" s="142">
        <f t="shared" si="75"/>
        <v>8611.31</v>
      </c>
      <c r="G198" s="229">
        <f t="shared" si="75"/>
        <v>8611.31</v>
      </c>
    </row>
    <row r="199" spans="1:7" x14ac:dyDescent="0.25">
      <c r="A199" s="255">
        <v>4222</v>
      </c>
      <c r="B199" s="112" t="s">
        <v>101</v>
      </c>
      <c r="C199" s="143">
        <v>7622.75</v>
      </c>
      <c r="D199" s="144">
        <f>'POSEBNI DIO'!G260</f>
        <v>12788.07</v>
      </c>
      <c r="E199" s="144">
        <f>'POSEBNI DIO'!H260</f>
        <v>10528.029999999999</v>
      </c>
      <c r="F199" s="144">
        <f>'POSEBNI DIO'!I260</f>
        <v>8611.31</v>
      </c>
      <c r="G199" s="221">
        <f>'POSEBNI DIO'!J260</f>
        <v>8611.31</v>
      </c>
    </row>
    <row r="200" spans="1:7" x14ac:dyDescent="0.25">
      <c r="A200" s="254">
        <v>424</v>
      </c>
      <c r="B200" s="602" t="s">
        <v>126</v>
      </c>
      <c r="C200" s="142">
        <f>C201</f>
        <v>0</v>
      </c>
      <c r="D200" s="142">
        <f t="shared" si="75"/>
        <v>0</v>
      </c>
      <c r="E200" s="142">
        <f t="shared" si="75"/>
        <v>0</v>
      </c>
      <c r="F200" s="142">
        <f t="shared" si="75"/>
        <v>0</v>
      </c>
      <c r="G200" s="229">
        <f t="shared" si="75"/>
        <v>0</v>
      </c>
    </row>
    <row r="201" spans="1:7" ht="15.75" thickBot="1" x14ac:dyDescent="0.3">
      <c r="A201" s="261">
        <v>4241</v>
      </c>
      <c r="B201" s="116" t="s">
        <v>92</v>
      </c>
      <c r="C201" s="153"/>
      <c r="D201" s="149">
        <v>0</v>
      </c>
      <c r="E201" s="149"/>
      <c r="F201" s="149"/>
      <c r="G201" s="262"/>
    </row>
    <row r="202" spans="1:7" ht="15.75" thickBot="1" x14ac:dyDescent="0.3">
      <c r="A202" s="164"/>
      <c r="B202" s="164" t="s">
        <v>169</v>
      </c>
      <c r="C202" s="174">
        <f>C203</f>
        <v>10576.35</v>
      </c>
      <c r="D202" s="174">
        <f t="shared" ref="D202:G202" si="76">D203</f>
        <v>2896</v>
      </c>
      <c r="E202" s="174">
        <f t="shared" si="76"/>
        <v>3000</v>
      </c>
      <c r="F202" s="174">
        <f t="shared" si="76"/>
        <v>2500</v>
      </c>
      <c r="G202" s="263">
        <f t="shared" si="76"/>
        <v>2500</v>
      </c>
    </row>
    <row r="203" spans="1:7" ht="25.5" x14ac:dyDescent="0.25">
      <c r="A203" s="260"/>
      <c r="B203" s="612" t="s">
        <v>23</v>
      </c>
      <c r="C203" s="148">
        <f>C204</f>
        <v>10576.35</v>
      </c>
      <c r="D203" s="148">
        <f t="shared" ref="D203:G203" si="77">SUM(D204)</f>
        <v>2896</v>
      </c>
      <c r="E203" s="148">
        <f t="shared" si="77"/>
        <v>3000</v>
      </c>
      <c r="F203" s="148">
        <f t="shared" si="77"/>
        <v>2500</v>
      </c>
      <c r="G203" s="232">
        <f t="shared" si="77"/>
        <v>2500</v>
      </c>
    </row>
    <row r="204" spans="1:7" ht="25.5" x14ac:dyDescent="0.25">
      <c r="A204" s="226"/>
      <c r="B204" s="93" t="s">
        <v>45</v>
      </c>
      <c r="C204" s="145">
        <f>C205+C207</f>
        <v>10576.35</v>
      </c>
      <c r="D204" s="145">
        <f t="shared" ref="D204:G204" si="78">D205+D207</f>
        <v>2896</v>
      </c>
      <c r="E204" s="145">
        <f t="shared" si="78"/>
        <v>3000</v>
      </c>
      <c r="F204" s="145">
        <f t="shared" si="78"/>
        <v>2500</v>
      </c>
      <c r="G204" s="227">
        <f t="shared" si="78"/>
        <v>2500</v>
      </c>
    </row>
    <row r="205" spans="1:7" x14ac:dyDescent="0.25">
      <c r="A205" s="254">
        <v>422</v>
      </c>
      <c r="B205" s="602" t="s">
        <v>94</v>
      </c>
      <c r="C205" s="142">
        <f>C206</f>
        <v>10576.35</v>
      </c>
      <c r="D205" s="142">
        <f t="shared" ref="D205:G207" si="79">D206</f>
        <v>2896</v>
      </c>
      <c r="E205" s="142">
        <f t="shared" si="79"/>
        <v>3000</v>
      </c>
      <c r="F205" s="142">
        <v>2500</v>
      </c>
      <c r="G205" s="229">
        <v>2500</v>
      </c>
    </row>
    <row r="206" spans="1:7" x14ac:dyDescent="0.25">
      <c r="A206" s="255">
        <v>4222</v>
      </c>
      <c r="B206" s="112" t="s">
        <v>101</v>
      </c>
      <c r="C206" s="143">
        <v>10576.35</v>
      </c>
      <c r="D206" s="144">
        <v>2896</v>
      </c>
      <c r="E206" s="144">
        <f>'POSEBNI DIO'!H234</f>
        <v>3000</v>
      </c>
      <c r="F206" s="144"/>
      <c r="G206" s="221">
        <f>'POSEBNI DIO'!J243</f>
        <v>0</v>
      </c>
    </row>
    <row r="207" spans="1:7" x14ac:dyDescent="0.25">
      <c r="A207" s="254">
        <v>424</v>
      </c>
      <c r="B207" s="602" t="s">
        <v>126</v>
      </c>
      <c r="C207" s="142">
        <f>C208</f>
        <v>0</v>
      </c>
      <c r="D207" s="142">
        <f t="shared" si="79"/>
        <v>0</v>
      </c>
      <c r="E207" s="142">
        <f t="shared" si="79"/>
        <v>0</v>
      </c>
      <c r="F207" s="142">
        <f t="shared" si="79"/>
        <v>0</v>
      </c>
      <c r="G207" s="229">
        <f t="shared" si="79"/>
        <v>0</v>
      </c>
    </row>
    <row r="208" spans="1:7" ht="15.75" thickBot="1" x14ac:dyDescent="0.3">
      <c r="A208" s="261">
        <v>4241</v>
      </c>
      <c r="B208" s="116" t="s">
        <v>92</v>
      </c>
      <c r="C208" s="153"/>
      <c r="D208" s="149"/>
      <c r="E208" s="149"/>
      <c r="F208" s="149"/>
      <c r="G208" s="262"/>
    </row>
    <row r="209" spans="1:7" ht="15.75" thickBot="1" x14ac:dyDescent="0.3">
      <c r="A209" s="180"/>
      <c r="B209" s="174" t="s">
        <v>189</v>
      </c>
      <c r="C209" s="174">
        <f>C210</f>
        <v>831.23</v>
      </c>
      <c r="D209" s="174">
        <f t="shared" ref="D209:G210" si="80">D210</f>
        <v>0</v>
      </c>
      <c r="E209" s="174">
        <f t="shared" si="80"/>
        <v>2521.5500000000002</v>
      </c>
      <c r="F209" s="174">
        <f t="shared" si="80"/>
        <v>0</v>
      </c>
      <c r="G209" s="263">
        <f t="shared" si="80"/>
        <v>0</v>
      </c>
    </row>
    <row r="210" spans="1:7" x14ac:dyDescent="0.25">
      <c r="A210" s="213"/>
      <c r="B210" s="600" t="s">
        <v>44</v>
      </c>
      <c r="C210" s="147">
        <f>C211</f>
        <v>831.23</v>
      </c>
      <c r="D210" s="147">
        <f>D211</f>
        <v>0</v>
      </c>
      <c r="E210" s="147">
        <f>E211</f>
        <v>2521.5500000000002</v>
      </c>
      <c r="F210" s="147">
        <f t="shared" si="80"/>
        <v>0</v>
      </c>
      <c r="G210" s="214">
        <f t="shared" si="80"/>
        <v>0</v>
      </c>
    </row>
    <row r="211" spans="1:7" ht="25.5" x14ac:dyDescent="0.25">
      <c r="A211" s="260"/>
      <c r="B211" s="612" t="s">
        <v>23</v>
      </c>
      <c r="C211" s="148">
        <f>C212</f>
        <v>831.23</v>
      </c>
      <c r="D211" s="148">
        <f t="shared" ref="D211:F211" si="81">D212</f>
        <v>0</v>
      </c>
      <c r="E211" s="148">
        <f t="shared" si="81"/>
        <v>2521.5500000000002</v>
      </c>
      <c r="F211" s="148">
        <f t="shared" si="81"/>
        <v>0</v>
      </c>
      <c r="G211" s="232">
        <f t="shared" ref="G211" si="82">SUM(G212)</f>
        <v>0</v>
      </c>
    </row>
    <row r="212" spans="1:7" ht="25.5" x14ac:dyDescent="0.25">
      <c r="A212" s="226"/>
      <c r="B212" s="93" t="s">
        <v>45</v>
      </c>
      <c r="C212" s="141">
        <f t="shared" ref="C212:E212" si="83">SUM(C215+C217)</f>
        <v>831.23</v>
      </c>
      <c r="D212" s="141">
        <f t="shared" si="83"/>
        <v>0</v>
      </c>
      <c r="E212" s="141">
        <f t="shared" si="83"/>
        <v>2521.5500000000002</v>
      </c>
      <c r="F212" s="141"/>
      <c r="G212" s="218"/>
    </row>
    <row r="213" spans="1:7" x14ac:dyDescent="0.25">
      <c r="A213" s="254">
        <v>421</v>
      </c>
      <c r="B213" s="602" t="s">
        <v>90</v>
      </c>
      <c r="C213" s="109">
        <f t="shared" ref="C213:D213" si="84">SUM(C214)</f>
        <v>0</v>
      </c>
      <c r="D213" s="109">
        <f t="shared" si="84"/>
        <v>0</v>
      </c>
      <c r="E213" s="109">
        <f>SUM(E214)</f>
        <v>0</v>
      </c>
      <c r="F213" s="109">
        <f>SUM(F214)</f>
        <v>0</v>
      </c>
      <c r="G213" s="258"/>
    </row>
    <row r="214" spans="1:7" x14ac:dyDescent="0.25">
      <c r="A214" s="255">
        <v>4212</v>
      </c>
      <c r="B214" s="112" t="s">
        <v>91</v>
      </c>
      <c r="C214" s="143"/>
      <c r="D214" s="144"/>
      <c r="E214" s="144"/>
      <c r="F214" s="144"/>
      <c r="G214" s="256"/>
    </row>
    <row r="215" spans="1:7" x14ac:dyDescent="0.25">
      <c r="A215" s="254">
        <v>422</v>
      </c>
      <c r="B215" s="602" t="s">
        <v>94</v>
      </c>
      <c r="C215" s="109">
        <f t="shared" ref="C215:D215" si="85">SUM(C216)</f>
        <v>831.23</v>
      </c>
      <c r="D215" s="109">
        <f t="shared" si="85"/>
        <v>0</v>
      </c>
      <c r="E215" s="109">
        <f>SUM(E216)</f>
        <v>2521.5500000000002</v>
      </c>
      <c r="F215" s="109">
        <f t="shared" ref="F215:G215" si="86">SUM(F216)</f>
        <v>0</v>
      </c>
      <c r="G215" s="216">
        <f t="shared" si="86"/>
        <v>0</v>
      </c>
    </row>
    <row r="216" spans="1:7" x14ac:dyDescent="0.25">
      <c r="A216" s="264">
        <v>4221</v>
      </c>
      <c r="B216" s="131" t="s">
        <v>93</v>
      </c>
      <c r="C216" s="47">
        <v>831.23</v>
      </c>
      <c r="D216" s="47">
        <f>'POSEBNI DIO'!G243</f>
        <v>0</v>
      </c>
      <c r="E216" s="47">
        <f>'POSEBNI DIO'!H243</f>
        <v>2521.5500000000002</v>
      </c>
      <c r="F216" s="47">
        <f>'POSEBNI DIO'!I243</f>
        <v>0</v>
      </c>
      <c r="G216" s="281">
        <f>'POSEBNI DIO'!J243</f>
        <v>0</v>
      </c>
    </row>
    <row r="217" spans="1:7" x14ac:dyDescent="0.25">
      <c r="A217" s="254">
        <v>424</v>
      </c>
      <c r="B217" s="602" t="s">
        <v>126</v>
      </c>
      <c r="C217" s="109">
        <f t="shared" ref="C217:D217" si="87">SUM(C218)</f>
        <v>0</v>
      </c>
      <c r="D217" s="109">
        <f t="shared" si="87"/>
        <v>0</v>
      </c>
      <c r="E217" s="109">
        <f>SUM(E218)</f>
        <v>0</v>
      </c>
      <c r="F217" s="109">
        <f t="shared" ref="F217:G217" si="88">SUM(F218)</f>
        <v>0</v>
      </c>
      <c r="G217" s="216">
        <f t="shared" si="88"/>
        <v>0</v>
      </c>
    </row>
    <row r="218" spans="1:7" ht="15.75" thickBot="1" x14ac:dyDescent="0.3">
      <c r="A218" s="265">
        <v>4241</v>
      </c>
      <c r="B218" s="266" t="s">
        <v>92</v>
      </c>
      <c r="C218" s="267"/>
      <c r="D218" s="268"/>
      <c r="E218" s="268"/>
      <c r="F218" s="268">
        <f>'POSEBNI DIO'!I254</f>
        <v>0</v>
      </c>
      <c r="G218" s="300">
        <f>'POSEBNI DIO'!J254</f>
        <v>0</v>
      </c>
    </row>
    <row r="219" spans="1:7" ht="15.75" thickBot="1" x14ac:dyDescent="0.3">
      <c r="A219" s="180"/>
      <c r="B219" s="174" t="s">
        <v>172</v>
      </c>
      <c r="C219" s="174">
        <f>C220</f>
        <v>15488.98</v>
      </c>
      <c r="D219" s="174">
        <f t="shared" ref="D219:G219" si="89">D220</f>
        <v>15231.35</v>
      </c>
      <c r="E219" s="174">
        <f t="shared" si="89"/>
        <v>11840.44</v>
      </c>
      <c r="F219" s="174">
        <f t="shared" si="89"/>
        <v>10350.5</v>
      </c>
      <c r="G219" s="263">
        <f t="shared" si="89"/>
        <v>10350.6</v>
      </c>
    </row>
    <row r="220" spans="1:7" x14ac:dyDescent="0.25">
      <c r="A220" s="213"/>
      <c r="B220" s="600" t="s">
        <v>44</v>
      </c>
      <c r="C220" s="147">
        <f>C221</f>
        <v>15488.98</v>
      </c>
      <c r="D220" s="147">
        <f>D221</f>
        <v>15231.35</v>
      </c>
      <c r="E220" s="147">
        <f>E221</f>
        <v>11840.44</v>
      </c>
      <c r="F220" s="147">
        <f t="shared" ref="F220:G220" si="90">F221</f>
        <v>10350.5</v>
      </c>
      <c r="G220" s="214">
        <f t="shared" si="90"/>
        <v>10350.6</v>
      </c>
    </row>
    <row r="221" spans="1:7" ht="25.5" x14ac:dyDescent="0.25">
      <c r="A221" s="260"/>
      <c r="B221" s="612" t="s">
        <v>23</v>
      </c>
      <c r="C221" s="148">
        <f>C222</f>
        <v>15488.98</v>
      </c>
      <c r="D221" s="148">
        <f t="shared" ref="D221:F221" si="91">D222</f>
        <v>15231.35</v>
      </c>
      <c r="E221" s="148">
        <f t="shared" si="91"/>
        <v>11840.44</v>
      </c>
      <c r="F221" s="148">
        <f t="shared" si="91"/>
        <v>10350.5</v>
      </c>
      <c r="G221" s="232">
        <f t="shared" ref="G221" si="92">SUM(G222)</f>
        <v>10350.6</v>
      </c>
    </row>
    <row r="222" spans="1:7" ht="25.5" x14ac:dyDescent="0.25">
      <c r="A222" s="226"/>
      <c r="B222" s="93" t="s">
        <v>45</v>
      </c>
      <c r="C222" s="141">
        <f t="shared" ref="C222:G222" si="93">SUM(C225+C227)</f>
        <v>15488.98</v>
      </c>
      <c r="D222" s="141">
        <f t="shared" si="93"/>
        <v>15231.35</v>
      </c>
      <c r="E222" s="141">
        <f t="shared" si="93"/>
        <v>11840.44</v>
      </c>
      <c r="F222" s="141">
        <f t="shared" si="93"/>
        <v>10350.5</v>
      </c>
      <c r="G222" s="218">
        <f t="shared" si="93"/>
        <v>10350.6</v>
      </c>
    </row>
    <row r="223" spans="1:7" x14ac:dyDescent="0.25">
      <c r="A223" s="254">
        <v>421</v>
      </c>
      <c r="B223" s="602" t="s">
        <v>90</v>
      </c>
      <c r="C223" s="109">
        <f t="shared" ref="C223:D223" si="94">SUM(C224)</f>
        <v>0</v>
      </c>
      <c r="D223" s="109">
        <f t="shared" si="94"/>
        <v>0</v>
      </c>
      <c r="E223" s="109">
        <f>SUM(E224)</f>
        <v>0</v>
      </c>
      <c r="F223" s="109">
        <f>SUM(F224)</f>
        <v>0</v>
      </c>
      <c r="G223" s="258"/>
    </row>
    <row r="224" spans="1:7" x14ac:dyDescent="0.25">
      <c r="A224" s="255">
        <v>4212</v>
      </c>
      <c r="B224" s="112" t="s">
        <v>91</v>
      </c>
      <c r="C224" s="143"/>
      <c r="D224" s="144"/>
      <c r="E224" s="144"/>
      <c r="F224" s="144"/>
      <c r="G224" s="256"/>
    </row>
    <row r="225" spans="1:7" x14ac:dyDescent="0.25">
      <c r="A225" s="254">
        <v>422</v>
      </c>
      <c r="B225" s="602" t="s">
        <v>94</v>
      </c>
      <c r="C225" s="109">
        <f t="shared" ref="C225:D225" si="95">SUM(C226)</f>
        <v>2183.4299999999998</v>
      </c>
      <c r="D225" s="109">
        <f t="shared" si="95"/>
        <v>0</v>
      </c>
      <c r="E225" s="109">
        <f>SUM(E226)</f>
        <v>0</v>
      </c>
      <c r="F225" s="109">
        <f t="shared" ref="F225:G225" si="96">SUM(F226)</f>
        <v>0</v>
      </c>
      <c r="G225" s="216">
        <f t="shared" si="96"/>
        <v>0</v>
      </c>
    </row>
    <row r="226" spans="1:7" x14ac:dyDescent="0.25">
      <c r="A226" s="264">
        <v>4221</v>
      </c>
      <c r="B226" s="131" t="s">
        <v>93</v>
      </c>
      <c r="C226" s="47">
        <v>2183.4299999999998</v>
      </c>
      <c r="D226" s="47">
        <v>0</v>
      </c>
      <c r="E226" s="47"/>
      <c r="F226" s="47"/>
      <c r="G226" s="281"/>
    </row>
    <row r="227" spans="1:7" x14ac:dyDescent="0.25">
      <c r="A227" s="254">
        <v>424</v>
      </c>
      <c r="B227" s="602" t="s">
        <v>126</v>
      </c>
      <c r="C227" s="109">
        <f t="shared" ref="C227:D227" si="97">SUM(C228)</f>
        <v>13305.55</v>
      </c>
      <c r="D227" s="109">
        <f t="shared" si="97"/>
        <v>15231.35</v>
      </c>
      <c r="E227" s="109">
        <f>SUM(E228)</f>
        <v>11840.44</v>
      </c>
      <c r="F227" s="109">
        <v>10350.5</v>
      </c>
      <c r="G227" s="216">
        <v>10350.6</v>
      </c>
    </row>
    <row r="228" spans="1:7" ht="15.75" thickBot="1" x14ac:dyDescent="0.3">
      <c r="A228" s="265">
        <v>4241</v>
      </c>
      <c r="B228" s="266" t="s">
        <v>92</v>
      </c>
      <c r="C228" s="267">
        <v>13305.55</v>
      </c>
      <c r="D228" s="268">
        <f>'POSEBNI DIO'!G254</f>
        <v>15231.35</v>
      </c>
      <c r="E228" s="268">
        <f>'POSEBNI DIO'!H254</f>
        <v>11840.44</v>
      </c>
      <c r="F228" s="268"/>
      <c r="G228" s="300">
        <f>'POSEBNI DIO'!J254</f>
        <v>0</v>
      </c>
    </row>
  </sheetData>
  <mergeCells count="6">
    <mergeCell ref="B1:G1"/>
    <mergeCell ref="B5:G5"/>
    <mergeCell ref="B7:G7"/>
    <mergeCell ref="B9:G9"/>
    <mergeCell ref="B38:G38"/>
    <mergeCell ref="A3:G3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1"/>
  <sheetViews>
    <sheetView topLeftCell="A19" workbookViewId="0">
      <selection sqref="A1:J1"/>
    </sheetView>
  </sheetViews>
  <sheetFormatPr defaultRowHeight="15" x14ac:dyDescent="0.25"/>
  <cols>
    <col min="1" max="1" width="5.7109375" customWidth="1"/>
    <col min="2" max="2" width="1" customWidth="1"/>
    <col min="3" max="3" width="5.7109375" customWidth="1"/>
    <col min="4" max="4" width="8.140625" customWidth="1"/>
    <col min="5" max="5" width="19.85546875" customWidth="1"/>
    <col min="6" max="10" width="17.5703125" customWidth="1"/>
  </cols>
  <sheetData>
    <row r="1" spans="1:10" ht="57.75" customHeight="1" x14ac:dyDescent="0.25">
      <c r="A1" s="678" t="s">
        <v>186</v>
      </c>
      <c r="B1" s="678"/>
      <c r="C1" s="678"/>
      <c r="D1" s="678"/>
      <c r="E1" s="678"/>
      <c r="F1" s="678"/>
      <c r="G1" s="678"/>
      <c r="H1" s="678"/>
      <c r="I1" s="678"/>
      <c r="J1" s="678"/>
    </row>
    <row r="2" spans="1:10" ht="8.25" customHeight="1" x14ac:dyDescent="0.25">
      <c r="A2" s="506"/>
      <c r="B2" s="506"/>
      <c r="C2" s="506"/>
      <c r="D2" s="506"/>
      <c r="E2" s="506"/>
      <c r="F2" s="506"/>
      <c r="G2" s="506"/>
      <c r="H2" s="506"/>
      <c r="I2" s="506"/>
      <c r="J2" s="506"/>
    </row>
    <row r="3" spans="1:10" ht="27" customHeight="1" x14ac:dyDescent="0.25">
      <c r="A3" s="698" t="s">
        <v>190</v>
      </c>
      <c r="B3" s="698"/>
      <c r="C3" s="698"/>
      <c r="D3" s="698"/>
      <c r="E3" s="698"/>
      <c r="F3" s="698"/>
      <c r="G3" s="698"/>
      <c r="H3" s="698"/>
      <c r="I3" s="698"/>
      <c r="J3" s="698"/>
    </row>
    <row r="4" spans="1:10" ht="10.5" customHeight="1" x14ac:dyDescent="0.25">
      <c r="A4" s="5"/>
      <c r="B4" s="5"/>
      <c r="C4" s="5"/>
      <c r="D4" s="5"/>
      <c r="E4" s="5"/>
      <c r="F4" s="5"/>
      <c r="G4" s="5"/>
      <c r="H4" s="56"/>
      <c r="I4" s="56"/>
    </row>
    <row r="5" spans="1:10" ht="18" customHeight="1" x14ac:dyDescent="0.25">
      <c r="A5" s="678" t="s">
        <v>32</v>
      </c>
      <c r="B5" s="679"/>
      <c r="C5" s="679"/>
      <c r="D5" s="679"/>
      <c r="E5" s="679"/>
      <c r="F5" s="679"/>
      <c r="G5" s="679"/>
      <c r="H5" s="679"/>
      <c r="I5" s="679"/>
    </row>
    <row r="6" spans="1:10" ht="18.75" thickBot="1" x14ac:dyDescent="0.3">
      <c r="A6" s="5"/>
      <c r="B6" s="5"/>
      <c r="C6" s="5"/>
      <c r="D6" s="5"/>
      <c r="E6" s="5"/>
      <c r="F6" s="5"/>
      <c r="G6" s="5"/>
      <c r="H6" s="6"/>
      <c r="I6" s="6"/>
    </row>
    <row r="7" spans="1:10" ht="25.5" x14ac:dyDescent="0.25">
      <c r="A7" s="728" t="s">
        <v>34</v>
      </c>
      <c r="B7" s="729"/>
      <c r="C7" s="730"/>
      <c r="D7" s="395" t="s">
        <v>117</v>
      </c>
      <c r="E7" s="442" t="s">
        <v>35</v>
      </c>
      <c r="F7" s="442" t="s">
        <v>177</v>
      </c>
      <c r="G7" s="443" t="s">
        <v>178</v>
      </c>
      <c r="H7" s="443" t="s">
        <v>175</v>
      </c>
      <c r="I7" s="443" t="s">
        <v>134</v>
      </c>
      <c r="J7" s="444" t="s">
        <v>176</v>
      </c>
    </row>
    <row r="8" spans="1:10" ht="23.45" customHeight="1" x14ac:dyDescent="0.25">
      <c r="A8" s="731"/>
      <c r="B8" s="732"/>
      <c r="C8" s="733"/>
      <c r="D8" s="599"/>
      <c r="E8" s="607" t="s">
        <v>128</v>
      </c>
      <c r="F8" s="445">
        <f>F9</f>
        <v>1210239.9400000002</v>
      </c>
      <c r="G8" s="445">
        <f t="shared" ref="G8:J8" si="0">G9</f>
        <v>1427313.8400000003</v>
      </c>
      <c r="H8" s="445">
        <f t="shared" si="0"/>
        <v>1676662.2200000002</v>
      </c>
      <c r="I8" s="445">
        <f t="shared" si="0"/>
        <v>1721932.0999999999</v>
      </c>
      <c r="J8" s="671">
        <f t="shared" si="0"/>
        <v>1767424.2699999998</v>
      </c>
    </row>
    <row r="9" spans="1:10" ht="20.25" customHeight="1" x14ac:dyDescent="0.25">
      <c r="A9" s="396">
        <v>52</v>
      </c>
      <c r="B9" s="72"/>
      <c r="C9" s="73"/>
      <c r="D9" s="73"/>
      <c r="E9" s="446"/>
      <c r="F9" s="301">
        <f>F10</f>
        <v>1210239.9400000002</v>
      </c>
      <c r="G9" s="302">
        <f>G10</f>
        <v>1427313.8400000003</v>
      </c>
      <c r="H9" s="302">
        <f>H11+H19</f>
        <v>1676662.2200000002</v>
      </c>
      <c r="I9" s="302">
        <f t="shared" ref="I9:J9" si="1">I11+I19</f>
        <v>1721932.0999999999</v>
      </c>
      <c r="J9" s="383">
        <f t="shared" si="1"/>
        <v>1767424.2699999998</v>
      </c>
    </row>
    <row r="10" spans="1:10" ht="20.25" customHeight="1" x14ac:dyDescent="0.25">
      <c r="A10" s="601">
        <v>3</v>
      </c>
      <c r="B10" s="75"/>
      <c r="C10" s="76"/>
      <c r="D10" s="76"/>
      <c r="E10" s="613" t="s">
        <v>21</v>
      </c>
      <c r="F10" s="303">
        <f>SUM(F11+F19)</f>
        <v>1210239.9400000002</v>
      </c>
      <c r="G10" s="303">
        <f t="shared" ref="G10:J10" si="2">SUM(G11+G19+G23)</f>
        <v>1427313.8400000003</v>
      </c>
      <c r="H10" s="303">
        <f t="shared" si="2"/>
        <v>1689649.2900000003</v>
      </c>
      <c r="I10" s="303">
        <f t="shared" si="2"/>
        <v>1735149.2699999998</v>
      </c>
      <c r="J10" s="392">
        <f t="shared" si="2"/>
        <v>1781122.1099999999</v>
      </c>
    </row>
    <row r="11" spans="1:10" ht="20.25" customHeight="1" x14ac:dyDescent="0.25">
      <c r="A11" s="714">
        <v>31</v>
      </c>
      <c r="B11" s="715"/>
      <c r="C11" s="716"/>
      <c r="D11" s="596"/>
      <c r="E11" s="447" t="s">
        <v>22</v>
      </c>
      <c r="F11" s="304">
        <f>F12+F14+F16</f>
        <v>1168480.2200000002</v>
      </c>
      <c r="G11" s="304">
        <f>G12+G14+G16</f>
        <v>1373775.5500000003</v>
      </c>
      <c r="H11" s="304">
        <f t="shared" ref="H11:J11" si="3">SUM(H12+H14+H16)</f>
        <v>1630753.3800000001</v>
      </c>
      <c r="I11" s="304">
        <f t="shared" si="3"/>
        <v>1674783.72</v>
      </c>
      <c r="J11" s="390">
        <f t="shared" si="3"/>
        <v>1719002.89</v>
      </c>
    </row>
    <row r="12" spans="1:10" ht="20.25" customHeight="1" x14ac:dyDescent="0.25">
      <c r="A12" s="386"/>
      <c r="B12" s="75"/>
      <c r="C12" s="76"/>
      <c r="D12" s="76">
        <v>311</v>
      </c>
      <c r="E12" s="448" t="s">
        <v>118</v>
      </c>
      <c r="F12" s="305">
        <f t="shared" ref="F12:G12" si="4">SUM(F13)</f>
        <v>770091.42</v>
      </c>
      <c r="G12" s="303">
        <f t="shared" si="4"/>
        <v>897985.31</v>
      </c>
      <c r="H12" s="303">
        <f>SUM(H13)</f>
        <v>1098158.55</v>
      </c>
      <c r="I12" s="303">
        <v>1127808.83</v>
      </c>
      <c r="J12" s="392">
        <v>1158259.67</v>
      </c>
    </row>
    <row r="13" spans="1:10" ht="20.25" customHeight="1" x14ac:dyDescent="0.25">
      <c r="A13" s="388"/>
      <c r="B13" s="77"/>
      <c r="C13" s="78"/>
      <c r="D13" s="78">
        <v>3111</v>
      </c>
      <c r="E13" s="449" t="s">
        <v>56</v>
      </c>
      <c r="F13" s="306">
        <v>770091.42</v>
      </c>
      <c r="G13" s="307">
        <v>897985.31</v>
      </c>
      <c r="H13" s="307">
        <v>1098158.55</v>
      </c>
      <c r="I13" s="307"/>
      <c r="J13" s="397"/>
    </row>
    <row r="14" spans="1:10" ht="20.25" customHeight="1" x14ac:dyDescent="0.25">
      <c r="A14" s="386"/>
      <c r="B14" s="75"/>
      <c r="C14" s="76"/>
      <c r="D14" s="76">
        <v>312</v>
      </c>
      <c r="E14" s="448" t="s">
        <v>58</v>
      </c>
      <c r="F14" s="305">
        <f>SUM(F15)</f>
        <v>45369.26</v>
      </c>
      <c r="G14" s="303">
        <f t="shared" ref="G14" si="5">SUM(G15)</f>
        <v>99276.32</v>
      </c>
      <c r="H14" s="303">
        <f>SUM(H15)</f>
        <v>33513.599999999999</v>
      </c>
      <c r="I14" s="303">
        <v>34418.47</v>
      </c>
      <c r="J14" s="392">
        <v>34347.769999999997</v>
      </c>
    </row>
    <row r="15" spans="1:10" ht="20.25" customHeight="1" x14ac:dyDescent="0.25">
      <c r="A15" s="388"/>
      <c r="B15" s="77"/>
      <c r="C15" s="78"/>
      <c r="D15" s="78">
        <v>3121</v>
      </c>
      <c r="E15" s="449" t="s">
        <v>58</v>
      </c>
      <c r="F15" s="306">
        <v>45369.26</v>
      </c>
      <c r="G15" s="307">
        <v>99276.32</v>
      </c>
      <c r="H15" s="307">
        <f>33513.6</f>
        <v>33513.599999999999</v>
      </c>
      <c r="I15" s="307"/>
      <c r="J15" s="397"/>
    </row>
    <row r="16" spans="1:10" ht="20.25" customHeight="1" x14ac:dyDescent="0.25">
      <c r="A16" s="386"/>
      <c r="B16" s="75"/>
      <c r="C16" s="76"/>
      <c r="D16" s="76">
        <v>313</v>
      </c>
      <c r="E16" s="448" t="s">
        <v>59</v>
      </c>
      <c r="F16" s="305">
        <f>F17+F18</f>
        <v>353019.54000000004</v>
      </c>
      <c r="G16" s="303">
        <f>G17+G18</f>
        <v>376513.92000000004</v>
      </c>
      <c r="H16" s="303">
        <f>H17+H18</f>
        <v>499081.23</v>
      </c>
      <c r="I16" s="303">
        <v>512556.42</v>
      </c>
      <c r="J16" s="392">
        <v>526395.44999999995</v>
      </c>
    </row>
    <row r="17" spans="1:10" ht="20.25" customHeight="1" x14ac:dyDescent="0.25">
      <c r="A17" s="388"/>
      <c r="B17" s="77"/>
      <c r="C17" s="78"/>
      <c r="D17" s="78">
        <v>3131</v>
      </c>
      <c r="E17" s="449" t="s">
        <v>137</v>
      </c>
      <c r="F17" s="306">
        <v>192523.54</v>
      </c>
      <c r="G17" s="307">
        <v>205309.03</v>
      </c>
      <c r="H17" s="307">
        <v>272956.7</v>
      </c>
      <c r="I17" s="307"/>
      <c r="J17" s="397"/>
    </row>
    <row r="18" spans="1:10" ht="20.25" customHeight="1" x14ac:dyDescent="0.25">
      <c r="A18" s="388"/>
      <c r="B18" s="77"/>
      <c r="C18" s="78"/>
      <c r="D18" s="78">
        <v>3132</v>
      </c>
      <c r="E18" s="449" t="s">
        <v>60</v>
      </c>
      <c r="F18" s="306">
        <f>158831.57+1664.43</f>
        <v>160496</v>
      </c>
      <c r="G18" s="307">
        <v>171204.89</v>
      </c>
      <c r="H18" s="307">
        <v>226124.53</v>
      </c>
      <c r="I18" s="307"/>
      <c r="J18" s="397"/>
    </row>
    <row r="19" spans="1:10" ht="20.25" customHeight="1" x14ac:dyDescent="0.25">
      <c r="A19" s="714">
        <v>32</v>
      </c>
      <c r="B19" s="715"/>
      <c r="C19" s="716"/>
      <c r="D19" s="596"/>
      <c r="E19" s="447" t="s">
        <v>36</v>
      </c>
      <c r="F19" s="304">
        <f>SUM(F20)</f>
        <v>41759.72</v>
      </c>
      <c r="G19" s="304">
        <f t="shared" ref="G19:J19" si="6">SUM(G20)</f>
        <v>43584.08</v>
      </c>
      <c r="H19" s="304">
        <f t="shared" si="6"/>
        <v>45908.84</v>
      </c>
      <c r="I19" s="304">
        <f t="shared" si="6"/>
        <v>47148.38</v>
      </c>
      <c r="J19" s="390">
        <f t="shared" si="6"/>
        <v>48421.38</v>
      </c>
    </row>
    <row r="20" spans="1:10" ht="20.25" customHeight="1" x14ac:dyDescent="0.25">
      <c r="A20" s="386"/>
      <c r="B20" s="75"/>
      <c r="C20" s="76"/>
      <c r="D20" s="76">
        <v>321</v>
      </c>
      <c r="E20" s="448" t="s">
        <v>61</v>
      </c>
      <c r="F20" s="305">
        <f>SUM(F21)</f>
        <v>41759.72</v>
      </c>
      <c r="G20" s="305">
        <f t="shared" ref="G20:H20" si="7">SUM(G21)</f>
        <v>43584.08</v>
      </c>
      <c r="H20" s="305">
        <f t="shared" si="7"/>
        <v>45908.84</v>
      </c>
      <c r="I20" s="305">
        <v>47148.38</v>
      </c>
      <c r="J20" s="387">
        <v>48421.38</v>
      </c>
    </row>
    <row r="21" spans="1:10" ht="20.25" customHeight="1" x14ac:dyDescent="0.25">
      <c r="A21" s="388"/>
      <c r="B21" s="77"/>
      <c r="C21" s="78"/>
      <c r="D21" s="78">
        <v>3212</v>
      </c>
      <c r="E21" s="449" t="s">
        <v>143</v>
      </c>
      <c r="F21" s="306">
        <v>41759.72</v>
      </c>
      <c r="G21" s="307">
        <f>' Račun prihoda i rashoda'!G152</f>
        <v>43584.08</v>
      </c>
      <c r="H21" s="307">
        <v>45908.84</v>
      </c>
      <c r="I21" s="307"/>
      <c r="J21" s="389"/>
    </row>
    <row r="22" spans="1:10" ht="20.25" customHeight="1" x14ac:dyDescent="0.25">
      <c r="A22" s="398"/>
      <c r="B22" s="349"/>
      <c r="C22" s="350"/>
      <c r="D22" s="350"/>
      <c r="E22" s="450" t="s">
        <v>179</v>
      </c>
      <c r="F22" s="351">
        <f>F23</f>
        <v>8796.52</v>
      </c>
      <c r="G22" s="351">
        <f t="shared" ref="G22:J22" si="8">G23</f>
        <v>9954.2099999999991</v>
      </c>
      <c r="H22" s="351">
        <f t="shared" si="8"/>
        <v>12987.07</v>
      </c>
      <c r="I22" s="351">
        <f t="shared" si="8"/>
        <v>13217.17</v>
      </c>
      <c r="J22" s="399">
        <f t="shared" si="8"/>
        <v>13697.84</v>
      </c>
    </row>
    <row r="23" spans="1:10" ht="20.25" customHeight="1" x14ac:dyDescent="0.25">
      <c r="A23" s="594">
        <v>37</v>
      </c>
      <c r="B23" s="595"/>
      <c r="C23" s="596"/>
      <c r="D23" s="596"/>
      <c r="E23" s="447"/>
      <c r="F23" s="308">
        <f>F24</f>
        <v>8796.52</v>
      </c>
      <c r="G23" s="308">
        <f t="shared" ref="G23:J24" si="9">G24</f>
        <v>9954.2099999999991</v>
      </c>
      <c r="H23" s="308">
        <f t="shared" si="9"/>
        <v>12987.07</v>
      </c>
      <c r="I23" s="308">
        <f t="shared" si="9"/>
        <v>13217.17</v>
      </c>
      <c r="J23" s="385">
        <f t="shared" si="9"/>
        <v>13697.84</v>
      </c>
    </row>
    <row r="24" spans="1:10" ht="20.25" customHeight="1" x14ac:dyDescent="0.25">
      <c r="A24" s="386"/>
      <c r="B24" s="75"/>
      <c r="C24" s="76"/>
      <c r="D24" s="76">
        <v>372</v>
      </c>
      <c r="E24" s="448" t="s">
        <v>182</v>
      </c>
      <c r="F24" s="305">
        <f>F25</f>
        <v>8796.52</v>
      </c>
      <c r="G24" s="305">
        <f t="shared" si="9"/>
        <v>9954.2099999999991</v>
      </c>
      <c r="H24" s="305">
        <f t="shared" si="9"/>
        <v>12987.07</v>
      </c>
      <c r="I24" s="305">
        <v>13217.17</v>
      </c>
      <c r="J24" s="387">
        <v>13697.84</v>
      </c>
    </row>
    <row r="25" spans="1:10" ht="20.25" customHeight="1" x14ac:dyDescent="0.25">
      <c r="A25" s="388"/>
      <c r="B25" s="77"/>
      <c r="C25" s="78"/>
      <c r="D25" s="78">
        <v>3722</v>
      </c>
      <c r="E25" s="449" t="s">
        <v>145</v>
      </c>
      <c r="F25" s="306">
        <v>8796.52</v>
      </c>
      <c r="G25" s="307">
        <v>9954.2099999999991</v>
      </c>
      <c r="H25" s="307">
        <v>12987.07</v>
      </c>
      <c r="I25" s="307"/>
      <c r="J25" s="389"/>
    </row>
    <row r="26" spans="1:10" ht="20.25" customHeight="1" x14ac:dyDescent="0.25">
      <c r="A26" s="746"/>
      <c r="B26" s="747"/>
      <c r="C26" s="748"/>
      <c r="D26" s="352"/>
      <c r="E26" s="451" t="s">
        <v>180</v>
      </c>
      <c r="F26" s="353">
        <f>F27</f>
        <v>83411.28</v>
      </c>
      <c r="G26" s="353">
        <f t="shared" ref="G26:J26" si="10">G27</f>
        <v>85336.54</v>
      </c>
      <c r="H26" s="353">
        <f t="shared" si="10"/>
        <v>92781.739999999991</v>
      </c>
      <c r="I26" s="353">
        <f t="shared" si="10"/>
        <v>95286.85</v>
      </c>
      <c r="J26" s="400">
        <f t="shared" si="10"/>
        <v>97859.59</v>
      </c>
    </row>
    <row r="27" spans="1:10" ht="20.25" customHeight="1" x14ac:dyDescent="0.25">
      <c r="A27" s="401">
        <v>52</v>
      </c>
      <c r="B27" s="72"/>
      <c r="C27" s="73"/>
      <c r="D27" s="79"/>
      <c r="E27" s="452"/>
      <c r="F27" s="311">
        <f>F28</f>
        <v>83411.28</v>
      </c>
      <c r="G27" s="312">
        <f>G28</f>
        <v>85336.54</v>
      </c>
      <c r="H27" s="312">
        <f>H28</f>
        <v>92781.739999999991</v>
      </c>
      <c r="I27" s="312">
        <f>I28</f>
        <v>95286.85</v>
      </c>
      <c r="J27" s="402">
        <f>J28</f>
        <v>97859.59</v>
      </c>
    </row>
    <row r="28" spans="1:10" ht="20.25" customHeight="1" x14ac:dyDescent="0.25">
      <c r="A28" s="403">
        <v>3</v>
      </c>
      <c r="B28" s="80"/>
      <c r="C28" s="81"/>
      <c r="D28" s="82"/>
      <c r="E28" s="453"/>
      <c r="F28" s="313">
        <f>F30</f>
        <v>83411.28</v>
      </c>
      <c r="G28" s="313">
        <f>G30</f>
        <v>85336.54</v>
      </c>
      <c r="H28" s="313">
        <f>H29</f>
        <v>92781.739999999991</v>
      </c>
      <c r="I28" s="313">
        <f t="shared" ref="I28:J28" si="11">I29</f>
        <v>95286.85</v>
      </c>
      <c r="J28" s="384">
        <f t="shared" si="11"/>
        <v>97859.59</v>
      </c>
    </row>
    <row r="29" spans="1:10" ht="20.25" customHeight="1" x14ac:dyDescent="0.25">
      <c r="A29" s="594">
        <v>32</v>
      </c>
      <c r="B29" s="595"/>
      <c r="C29" s="596"/>
      <c r="D29" s="83"/>
      <c r="E29" s="454" t="s">
        <v>36</v>
      </c>
      <c r="F29" s="308">
        <f>F30</f>
        <v>83411.28</v>
      </c>
      <c r="G29" s="308">
        <f>G30</f>
        <v>85336.54</v>
      </c>
      <c r="H29" s="308">
        <f>H30</f>
        <v>92781.739999999991</v>
      </c>
      <c r="I29" s="308">
        <f t="shared" ref="I29:J29" si="12">I30</f>
        <v>95286.85</v>
      </c>
      <c r="J29" s="385">
        <f t="shared" si="12"/>
        <v>97859.59</v>
      </c>
    </row>
    <row r="30" spans="1:10" ht="20.25" customHeight="1" x14ac:dyDescent="0.25">
      <c r="A30" s="388"/>
      <c r="B30" s="77"/>
      <c r="C30" s="78"/>
      <c r="D30" s="41">
        <v>322</v>
      </c>
      <c r="E30" s="455" t="s">
        <v>62</v>
      </c>
      <c r="F30" s="331">
        <f t="shared" ref="F30" si="13">SUM(F31:F32)</f>
        <v>83411.28</v>
      </c>
      <c r="G30" s="331">
        <f>G31+G32</f>
        <v>85336.54</v>
      </c>
      <c r="H30" s="331">
        <f>SUM(H31:H32)</f>
        <v>92781.739999999991</v>
      </c>
      <c r="I30" s="331">
        <v>95286.85</v>
      </c>
      <c r="J30" s="404">
        <v>97859.59</v>
      </c>
    </row>
    <row r="31" spans="1:10" ht="20.25" customHeight="1" x14ac:dyDescent="0.25">
      <c r="A31" s="388"/>
      <c r="B31" s="77"/>
      <c r="C31" s="78"/>
      <c r="D31" s="42">
        <v>3221</v>
      </c>
      <c r="E31" s="456" t="s">
        <v>146</v>
      </c>
      <c r="F31" s="332">
        <v>906.94</v>
      </c>
      <c r="G31" s="333">
        <v>1000</v>
      </c>
      <c r="H31" s="333">
        <v>974.9</v>
      </c>
      <c r="I31" s="307"/>
      <c r="J31" s="397"/>
    </row>
    <row r="32" spans="1:10" ht="20.25" customHeight="1" x14ac:dyDescent="0.25">
      <c r="A32" s="388"/>
      <c r="B32" s="77"/>
      <c r="C32" s="78"/>
      <c r="D32" s="42">
        <v>3222</v>
      </c>
      <c r="E32" s="456" t="s">
        <v>63</v>
      </c>
      <c r="F32" s="332">
        <v>82504.34</v>
      </c>
      <c r="G32" s="333">
        <v>84336.54</v>
      </c>
      <c r="H32" s="333">
        <v>91806.84</v>
      </c>
      <c r="I32" s="307"/>
      <c r="J32" s="397"/>
    </row>
    <row r="33" spans="1:10" ht="20.25" customHeight="1" x14ac:dyDescent="0.25">
      <c r="A33" s="388"/>
      <c r="B33" s="77"/>
      <c r="C33" s="78"/>
      <c r="D33" s="41">
        <v>329</v>
      </c>
      <c r="E33" s="455" t="s">
        <v>97</v>
      </c>
      <c r="F33" s="331">
        <v>0</v>
      </c>
      <c r="G33" s="331">
        <f t="shared" ref="G33" si="14">SUM(G34)</f>
        <v>0</v>
      </c>
      <c r="H33" s="331">
        <f>SUM(H34)</f>
        <v>0</v>
      </c>
      <c r="I33" s="331">
        <f t="shared" ref="I33:J33" si="15">SUM(I34)</f>
        <v>0</v>
      </c>
      <c r="J33" s="404">
        <f t="shared" si="15"/>
        <v>0</v>
      </c>
    </row>
    <row r="34" spans="1:10" ht="20.25" customHeight="1" x14ac:dyDescent="0.25">
      <c r="A34" s="388"/>
      <c r="B34" s="77"/>
      <c r="C34" s="78"/>
      <c r="D34" s="52">
        <v>3299</v>
      </c>
      <c r="E34" s="457" t="s">
        <v>65</v>
      </c>
      <c r="F34" s="334">
        <v>0</v>
      </c>
      <c r="G34" s="335">
        <v>0</v>
      </c>
      <c r="H34" s="335"/>
      <c r="I34" s="314"/>
      <c r="J34" s="405"/>
    </row>
    <row r="35" spans="1:10" ht="20.25" customHeight="1" x14ac:dyDescent="0.25">
      <c r="A35" s="388"/>
      <c r="B35" s="77"/>
      <c r="C35" s="78"/>
      <c r="D35" s="89">
        <v>323</v>
      </c>
      <c r="E35" s="458" t="s">
        <v>74</v>
      </c>
      <c r="F35" s="303">
        <v>0</v>
      </c>
      <c r="G35" s="303">
        <f>G36</f>
        <v>0</v>
      </c>
      <c r="H35" s="303"/>
      <c r="I35" s="303"/>
      <c r="J35" s="392"/>
    </row>
    <row r="36" spans="1:10" ht="20.25" customHeight="1" x14ac:dyDescent="0.25">
      <c r="A36" s="388"/>
      <c r="B36" s="77"/>
      <c r="C36" s="78"/>
      <c r="D36" s="122">
        <v>3239</v>
      </c>
      <c r="E36" s="459" t="s">
        <v>83</v>
      </c>
      <c r="F36" s="309">
        <v>0</v>
      </c>
      <c r="G36" s="310"/>
      <c r="H36" s="310"/>
      <c r="I36" s="310"/>
      <c r="J36" s="406"/>
    </row>
    <row r="37" spans="1:10" ht="37.5" customHeight="1" x14ac:dyDescent="0.25">
      <c r="A37" s="723"/>
      <c r="B37" s="724"/>
      <c r="C37" s="725"/>
      <c r="D37" s="345"/>
      <c r="E37" s="451" t="s">
        <v>181</v>
      </c>
      <c r="F37" s="353">
        <f>F38</f>
        <v>2136.25</v>
      </c>
      <c r="G37" s="353">
        <f t="shared" ref="G37:J37" si="16">G38</f>
        <v>186.44</v>
      </c>
      <c r="H37" s="353">
        <f t="shared" si="16"/>
        <v>345.59</v>
      </c>
      <c r="I37" s="353">
        <f t="shared" si="16"/>
        <v>0</v>
      </c>
      <c r="J37" s="400">
        <f t="shared" si="16"/>
        <v>0</v>
      </c>
    </row>
    <row r="38" spans="1:10" ht="20.25" customHeight="1" x14ac:dyDescent="0.25">
      <c r="A38" s="401">
        <v>52</v>
      </c>
      <c r="B38" s="72"/>
      <c r="C38" s="73"/>
      <c r="D38" s="79"/>
      <c r="E38" s="452"/>
      <c r="F38" s="311">
        <f>F39</f>
        <v>2136.25</v>
      </c>
      <c r="G38" s="312">
        <f>G39</f>
        <v>186.44</v>
      </c>
      <c r="H38" s="312">
        <f>H39</f>
        <v>345.59</v>
      </c>
      <c r="I38" s="312"/>
      <c r="J38" s="402"/>
    </row>
    <row r="39" spans="1:10" ht="20.25" customHeight="1" x14ac:dyDescent="0.25">
      <c r="A39" s="403">
        <v>3</v>
      </c>
      <c r="B39" s="80"/>
      <c r="C39" s="81"/>
      <c r="D39" s="82"/>
      <c r="E39" s="453"/>
      <c r="F39" s="313">
        <f>F41</f>
        <v>2136.25</v>
      </c>
      <c r="G39" s="313">
        <f>G41</f>
        <v>186.44</v>
      </c>
      <c r="H39" s="313">
        <f>H40</f>
        <v>345.59</v>
      </c>
      <c r="I39" s="313">
        <f>I40+I45</f>
        <v>0</v>
      </c>
      <c r="J39" s="384">
        <f>J40+J45</f>
        <v>0</v>
      </c>
    </row>
    <row r="40" spans="1:10" ht="20.25" customHeight="1" x14ac:dyDescent="0.25">
      <c r="A40" s="594">
        <v>32</v>
      </c>
      <c r="B40" s="595"/>
      <c r="C40" s="596"/>
      <c r="D40" s="83"/>
      <c r="E40" s="454" t="s">
        <v>36</v>
      </c>
      <c r="F40" s="308">
        <f>F41</f>
        <v>2136.25</v>
      </c>
      <c r="G40" s="308">
        <f>G41</f>
        <v>186.44</v>
      </c>
      <c r="H40" s="308">
        <f>H41</f>
        <v>345.59</v>
      </c>
      <c r="I40" s="308">
        <v>0</v>
      </c>
      <c r="J40" s="385">
        <v>0</v>
      </c>
    </row>
    <row r="41" spans="1:10" ht="20.25" customHeight="1" x14ac:dyDescent="0.25">
      <c r="A41" s="388"/>
      <c r="B41" s="77"/>
      <c r="C41" s="78"/>
      <c r="D41" s="41">
        <v>322</v>
      </c>
      <c r="E41" s="455" t="s">
        <v>62</v>
      </c>
      <c r="F41" s="331">
        <f t="shared" ref="F41" si="17">SUM(F42:F43)</f>
        <v>2136.25</v>
      </c>
      <c r="G41" s="331">
        <f>G42</f>
        <v>186.44</v>
      </c>
      <c r="H41" s="331">
        <f>SUM(H42:H43)</f>
        <v>345.59</v>
      </c>
      <c r="I41" s="331">
        <f t="shared" ref="I41:J41" si="18">SUM(I42:I43)</f>
        <v>0</v>
      </c>
      <c r="J41" s="404">
        <f t="shared" si="18"/>
        <v>0</v>
      </c>
    </row>
    <row r="42" spans="1:10" ht="20.25" customHeight="1" x14ac:dyDescent="0.25">
      <c r="A42" s="388"/>
      <c r="B42" s="77"/>
      <c r="C42" s="78"/>
      <c r="D42" s="42">
        <v>3221</v>
      </c>
      <c r="E42" s="456" t="s">
        <v>146</v>
      </c>
      <c r="F42" s="332"/>
      <c r="G42" s="333">
        <v>186.44</v>
      </c>
      <c r="H42" s="333">
        <v>345.59</v>
      </c>
      <c r="I42" s="307"/>
      <c r="J42" s="397"/>
    </row>
    <row r="43" spans="1:10" ht="20.25" customHeight="1" x14ac:dyDescent="0.25">
      <c r="A43" s="388"/>
      <c r="B43" s="77"/>
      <c r="C43" s="78"/>
      <c r="D43" s="42">
        <v>3222</v>
      </c>
      <c r="E43" s="456" t="s">
        <v>63</v>
      </c>
      <c r="F43" s="332">
        <v>2136.25</v>
      </c>
      <c r="G43" s="333"/>
      <c r="H43" s="333"/>
      <c r="I43" s="307"/>
      <c r="J43" s="397"/>
    </row>
    <row r="44" spans="1:10" ht="20.25" customHeight="1" x14ac:dyDescent="0.25">
      <c r="A44" s="388"/>
      <c r="B44" s="77"/>
      <c r="C44" s="78"/>
      <c r="D44" s="41">
        <v>329</v>
      </c>
      <c r="E44" s="455" t="s">
        <v>97</v>
      </c>
      <c r="F44" s="331">
        <f t="shared" ref="F44:G44" si="19">SUM(F45)</f>
        <v>0</v>
      </c>
      <c r="G44" s="331">
        <f t="shared" si="19"/>
        <v>0</v>
      </c>
      <c r="H44" s="331">
        <f>SUM(H45)</f>
        <v>0</v>
      </c>
      <c r="I44" s="331">
        <f t="shared" ref="I44:J44" si="20">SUM(I45)</f>
        <v>0</v>
      </c>
      <c r="J44" s="404">
        <f t="shared" si="20"/>
        <v>0</v>
      </c>
    </row>
    <row r="45" spans="1:10" ht="20.25" customHeight="1" x14ac:dyDescent="0.25">
      <c r="A45" s="388"/>
      <c r="B45" s="77"/>
      <c r="C45" s="78"/>
      <c r="D45" s="52">
        <v>3299</v>
      </c>
      <c r="E45" s="457" t="s">
        <v>65</v>
      </c>
      <c r="F45" s="334"/>
      <c r="G45" s="335"/>
      <c r="H45" s="335"/>
      <c r="I45" s="314"/>
      <c r="J45" s="405"/>
    </row>
    <row r="46" spans="1:10" ht="20.25" customHeight="1" x14ac:dyDescent="0.25">
      <c r="A46" s="388"/>
      <c r="B46" s="77"/>
      <c r="C46" s="78"/>
      <c r="D46" s="89">
        <v>323</v>
      </c>
      <c r="E46" s="458" t="s">
        <v>74</v>
      </c>
      <c r="F46" s="303">
        <f>F47</f>
        <v>0</v>
      </c>
      <c r="G46" s="303">
        <f>G47</f>
        <v>0</v>
      </c>
      <c r="H46" s="303"/>
      <c r="I46" s="303"/>
      <c r="J46" s="392"/>
    </row>
    <row r="47" spans="1:10" ht="20.25" customHeight="1" thickBot="1" x14ac:dyDescent="0.3">
      <c r="A47" s="407"/>
      <c r="B47" s="138"/>
      <c r="C47" s="115"/>
      <c r="D47" s="165">
        <v>3239</v>
      </c>
      <c r="E47" s="460" t="s">
        <v>83</v>
      </c>
      <c r="F47" s="354"/>
      <c r="G47" s="355"/>
      <c r="H47" s="355"/>
      <c r="I47" s="355"/>
      <c r="J47" s="408"/>
    </row>
    <row r="48" spans="1:10" ht="20.25" customHeight="1" thickBot="1" x14ac:dyDescent="0.3">
      <c r="A48" s="752" t="s">
        <v>139</v>
      </c>
      <c r="B48" s="753"/>
      <c r="C48" s="753"/>
      <c r="D48" s="753"/>
      <c r="E48" s="754"/>
      <c r="F48" s="618">
        <f>F37+F26+F22+F8</f>
        <v>1304583.9900000002</v>
      </c>
      <c r="G48" s="618">
        <f>G37+G26+G22+G8-G22</f>
        <v>1512836.8200000003</v>
      </c>
      <c r="H48" s="619">
        <f>H37+H26+H22+H8</f>
        <v>1782776.62</v>
      </c>
      <c r="I48" s="619">
        <f>I38+I27+I9+I22</f>
        <v>1830436.1199999999</v>
      </c>
      <c r="J48" s="620">
        <f>J38+J27+J9+J22</f>
        <v>1878981.7</v>
      </c>
    </row>
    <row r="49" spans="1:10" ht="20.25" customHeight="1" x14ac:dyDescent="0.25">
      <c r="A49" s="708"/>
      <c r="B49" s="709"/>
      <c r="C49" s="710"/>
      <c r="D49" s="592"/>
      <c r="E49" s="356" t="s">
        <v>38</v>
      </c>
      <c r="F49" s="322"/>
      <c r="G49" s="323"/>
      <c r="H49" s="323"/>
      <c r="I49" s="323"/>
      <c r="J49" s="409"/>
    </row>
    <row r="50" spans="1:10" ht="20.25" customHeight="1" x14ac:dyDescent="0.25">
      <c r="A50" s="717"/>
      <c r="B50" s="718"/>
      <c r="C50" s="719"/>
      <c r="D50" s="597"/>
      <c r="E50" s="461" t="s">
        <v>129</v>
      </c>
      <c r="F50" s="369">
        <f>F51</f>
        <v>7460.9899999999989</v>
      </c>
      <c r="G50" s="369">
        <f t="shared" ref="G50:J50" si="21">G51</f>
        <v>0</v>
      </c>
      <c r="H50" s="369">
        <f t="shared" si="21"/>
        <v>343.12</v>
      </c>
      <c r="I50" s="369">
        <f t="shared" si="21"/>
        <v>0</v>
      </c>
      <c r="J50" s="672">
        <f t="shared" si="21"/>
        <v>0</v>
      </c>
    </row>
    <row r="51" spans="1:10" ht="20.25" customHeight="1" x14ac:dyDescent="0.25">
      <c r="A51" s="720">
        <v>51</v>
      </c>
      <c r="B51" s="721"/>
      <c r="C51" s="722"/>
      <c r="D51" s="598"/>
      <c r="E51" s="462" t="s">
        <v>121</v>
      </c>
      <c r="F51" s="317">
        <f>F52</f>
        <v>7460.9899999999989</v>
      </c>
      <c r="G51" s="318">
        <f>G52</f>
        <v>0</v>
      </c>
      <c r="H51" s="318">
        <f>H52</f>
        <v>343.12</v>
      </c>
      <c r="I51" s="318">
        <v>0</v>
      </c>
      <c r="J51" s="410">
        <v>0</v>
      </c>
    </row>
    <row r="52" spans="1:10" ht="20.25" customHeight="1" x14ac:dyDescent="0.25">
      <c r="A52" s="411">
        <v>3</v>
      </c>
      <c r="B52" s="85"/>
      <c r="C52" s="86"/>
      <c r="D52" s="86"/>
      <c r="E52" s="463"/>
      <c r="F52" s="319">
        <f>F53+F69</f>
        <v>7460.9899999999989</v>
      </c>
      <c r="G52" s="319">
        <f>SUM(G53+G58)</f>
        <v>0</v>
      </c>
      <c r="H52" s="319">
        <f>H53+H69</f>
        <v>343.12</v>
      </c>
      <c r="I52" s="319">
        <f t="shared" ref="I52:J52" si="22">I53+I69</f>
        <v>0</v>
      </c>
      <c r="J52" s="412">
        <f t="shared" si="22"/>
        <v>0</v>
      </c>
    </row>
    <row r="53" spans="1:10" ht="20.25" customHeight="1" x14ac:dyDescent="0.25">
      <c r="A53" s="711">
        <v>32</v>
      </c>
      <c r="B53" s="712"/>
      <c r="C53" s="713"/>
      <c r="D53" s="593"/>
      <c r="E53" s="464" t="s">
        <v>36</v>
      </c>
      <c r="F53" s="320">
        <f>F54+F56+F59+F61+F63+F65</f>
        <v>7389.2899999999991</v>
      </c>
      <c r="G53" s="320">
        <f>SUM(G54+G56)</f>
        <v>0</v>
      </c>
      <c r="H53" s="320">
        <f>SUM(H54+H56)</f>
        <v>265.22000000000003</v>
      </c>
      <c r="I53" s="320"/>
      <c r="J53" s="413">
        <f t="shared" ref="J53" si="23">SUM(J54+J56)</f>
        <v>0</v>
      </c>
    </row>
    <row r="54" spans="1:10" ht="20.25" customHeight="1" x14ac:dyDescent="0.25">
      <c r="A54" s="414"/>
      <c r="B54" s="87"/>
      <c r="C54" s="88"/>
      <c r="D54" s="89">
        <v>321</v>
      </c>
      <c r="E54" s="465" t="s">
        <v>61</v>
      </c>
      <c r="F54" s="319">
        <f t="shared" ref="F54:G54" si="24">SUM(F55)</f>
        <v>4521.9399999999996</v>
      </c>
      <c r="G54" s="319">
        <f t="shared" si="24"/>
        <v>0</v>
      </c>
      <c r="H54" s="319">
        <f>SUM(H55)</f>
        <v>0</v>
      </c>
      <c r="I54" s="319">
        <f t="shared" ref="I54:J54" si="25">SUM(I55)</f>
        <v>0</v>
      </c>
      <c r="J54" s="412">
        <f t="shared" si="25"/>
        <v>0</v>
      </c>
    </row>
    <row r="55" spans="1:10" ht="20.25" customHeight="1" x14ac:dyDescent="0.25">
      <c r="A55" s="415"/>
      <c r="B55" s="90"/>
      <c r="C55" s="91"/>
      <c r="D55" s="92">
        <v>3212</v>
      </c>
      <c r="E55" s="466" t="s">
        <v>143</v>
      </c>
      <c r="F55" s="315">
        <v>4521.9399999999996</v>
      </c>
      <c r="G55" s="316"/>
      <c r="H55" s="316"/>
      <c r="I55" s="316"/>
      <c r="J55" s="416"/>
    </row>
    <row r="56" spans="1:10" ht="20.25" customHeight="1" x14ac:dyDescent="0.25">
      <c r="A56" s="414"/>
      <c r="B56" s="87"/>
      <c r="C56" s="88"/>
      <c r="D56" s="60">
        <v>322</v>
      </c>
      <c r="E56" s="467" t="s">
        <v>62</v>
      </c>
      <c r="F56" s="319">
        <f t="shared" ref="F56" si="26">SUM(F57:F58)</f>
        <v>692.95</v>
      </c>
      <c r="G56" s="319">
        <f>G57</f>
        <v>0</v>
      </c>
      <c r="H56" s="319">
        <f>SUM(H57:H58)</f>
        <v>265.22000000000003</v>
      </c>
      <c r="I56" s="319">
        <f t="shared" ref="I56:J56" si="27">SUM(I57:I58)</f>
        <v>0</v>
      </c>
      <c r="J56" s="412">
        <f t="shared" si="27"/>
        <v>0</v>
      </c>
    </row>
    <row r="57" spans="1:10" ht="20.25" customHeight="1" x14ac:dyDescent="0.25">
      <c r="A57" s="415"/>
      <c r="B57" s="90"/>
      <c r="C57" s="91"/>
      <c r="D57" s="62">
        <v>3221</v>
      </c>
      <c r="E57" s="468" t="s">
        <v>64</v>
      </c>
      <c r="F57" s="336">
        <v>490.76</v>
      </c>
      <c r="G57" s="337"/>
      <c r="H57" s="337">
        <v>265.22000000000003</v>
      </c>
      <c r="I57" s="316"/>
      <c r="J57" s="416"/>
    </row>
    <row r="58" spans="1:10" ht="20.25" customHeight="1" x14ac:dyDescent="0.25">
      <c r="A58" s="415"/>
      <c r="B58" s="90"/>
      <c r="C58" s="91"/>
      <c r="D58" s="62">
        <v>3222</v>
      </c>
      <c r="E58" s="468" t="s">
        <v>63</v>
      </c>
      <c r="F58" s="336">
        <v>202.19</v>
      </c>
      <c r="G58" s="337"/>
      <c r="H58" s="337"/>
      <c r="I58" s="316"/>
      <c r="J58" s="416"/>
    </row>
    <row r="59" spans="1:10" ht="20.25" customHeight="1" x14ac:dyDescent="0.25">
      <c r="A59" s="414"/>
      <c r="B59" s="87"/>
      <c r="C59" s="88"/>
      <c r="D59" s="60">
        <v>329</v>
      </c>
      <c r="E59" s="467" t="s">
        <v>97</v>
      </c>
      <c r="F59" s="319">
        <f>SUM(F60)</f>
        <v>0</v>
      </c>
      <c r="G59" s="319">
        <f t="shared" ref="G59" si="28">SUM(G60)</f>
        <v>0</v>
      </c>
      <c r="H59" s="319">
        <f>SUM(H60)</f>
        <v>0</v>
      </c>
      <c r="I59" s="319">
        <f t="shared" ref="I59:J59" si="29">SUM(I60)</f>
        <v>0</v>
      </c>
      <c r="J59" s="412">
        <f t="shared" si="29"/>
        <v>0</v>
      </c>
    </row>
    <row r="60" spans="1:10" ht="20.25" customHeight="1" x14ac:dyDescent="0.25">
      <c r="A60" s="415"/>
      <c r="B60" s="90"/>
      <c r="C60" s="91"/>
      <c r="D60" s="65">
        <v>3299</v>
      </c>
      <c r="E60" s="469" t="s">
        <v>65</v>
      </c>
      <c r="F60" s="338"/>
      <c r="G60" s="339"/>
      <c r="H60" s="339"/>
      <c r="I60" s="321"/>
      <c r="J60" s="417"/>
    </row>
    <row r="61" spans="1:10" ht="20.25" customHeight="1" x14ac:dyDescent="0.25">
      <c r="A61" s="414"/>
      <c r="B61" s="87"/>
      <c r="C61" s="88"/>
      <c r="D61" s="89">
        <v>323</v>
      </c>
      <c r="E61" s="458" t="s">
        <v>74</v>
      </c>
      <c r="F61" s="319">
        <f>F62</f>
        <v>100.74</v>
      </c>
      <c r="G61" s="319">
        <f>G62</f>
        <v>0</v>
      </c>
      <c r="H61" s="319"/>
      <c r="I61" s="319"/>
      <c r="J61" s="412"/>
    </row>
    <row r="62" spans="1:10" ht="20.25" customHeight="1" x14ac:dyDescent="0.25">
      <c r="A62" s="415"/>
      <c r="B62" s="90"/>
      <c r="C62" s="91"/>
      <c r="D62" s="92">
        <v>3239</v>
      </c>
      <c r="E62" s="470" t="s">
        <v>83</v>
      </c>
      <c r="F62" s="316">
        <v>100.74</v>
      </c>
      <c r="G62" s="316"/>
      <c r="H62" s="316"/>
      <c r="I62" s="316"/>
      <c r="J62" s="416"/>
    </row>
    <row r="63" spans="1:10" ht="20.25" customHeight="1" x14ac:dyDescent="0.25">
      <c r="A63" s="743"/>
      <c r="B63" s="744"/>
      <c r="C63" s="745"/>
      <c r="D63" s="41">
        <v>324</v>
      </c>
      <c r="E63" s="471" t="s">
        <v>120</v>
      </c>
      <c r="F63" s="331">
        <f>SUM(F64)</f>
        <v>1160</v>
      </c>
      <c r="G63" s="331">
        <f>SUM(G64)</f>
        <v>0</v>
      </c>
      <c r="H63" s="331">
        <f t="shared" ref="H63:J63" si="30">SUM(H64)</f>
        <v>0</v>
      </c>
      <c r="I63" s="331">
        <f t="shared" si="30"/>
        <v>0</v>
      </c>
      <c r="J63" s="404">
        <f t="shared" si="30"/>
        <v>0</v>
      </c>
    </row>
    <row r="64" spans="1:10" ht="20.25" customHeight="1" x14ac:dyDescent="0.25">
      <c r="A64" s="705"/>
      <c r="B64" s="706"/>
      <c r="C64" s="707"/>
      <c r="D64" s="42">
        <v>3241</v>
      </c>
      <c r="E64" s="472" t="s">
        <v>120</v>
      </c>
      <c r="F64" s="332">
        <f>1160</f>
        <v>1160</v>
      </c>
      <c r="G64" s="333"/>
      <c r="H64" s="333"/>
      <c r="I64" s="307"/>
      <c r="J64" s="397"/>
    </row>
    <row r="65" spans="1:10" ht="20.25" customHeight="1" x14ac:dyDescent="0.25">
      <c r="A65" s="414"/>
      <c r="B65" s="87"/>
      <c r="C65" s="88"/>
      <c r="D65" s="60">
        <v>329</v>
      </c>
      <c r="E65" s="467" t="s">
        <v>97</v>
      </c>
      <c r="F65" s="319">
        <f>F66+F67+F68</f>
        <v>913.66000000000008</v>
      </c>
      <c r="G65" s="319">
        <f t="shared" ref="G65" si="31">SUM(G67)</f>
        <v>0</v>
      </c>
      <c r="H65" s="319">
        <f>SUM(H67)</f>
        <v>0</v>
      </c>
      <c r="I65" s="319">
        <f t="shared" ref="I65:J65" si="32">SUM(I67)</f>
        <v>0</v>
      </c>
      <c r="J65" s="412">
        <f t="shared" si="32"/>
        <v>0</v>
      </c>
    </row>
    <row r="66" spans="1:10" ht="20.25" customHeight="1" x14ac:dyDescent="0.25">
      <c r="A66" s="415"/>
      <c r="B66" s="90"/>
      <c r="C66" s="91"/>
      <c r="D66" s="375">
        <v>3292</v>
      </c>
      <c r="E66" s="473" t="s">
        <v>184</v>
      </c>
      <c r="F66" s="315">
        <v>81.180000000000007</v>
      </c>
      <c r="G66" s="316"/>
      <c r="H66" s="316"/>
      <c r="I66" s="316"/>
      <c r="J66" s="416"/>
    </row>
    <row r="67" spans="1:10" ht="20.25" customHeight="1" x14ac:dyDescent="0.25">
      <c r="A67" s="415"/>
      <c r="B67" s="90"/>
      <c r="C67" s="91"/>
      <c r="D67" s="62">
        <v>3293</v>
      </c>
      <c r="E67" s="468" t="s">
        <v>85</v>
      </c>
      <c r="F67" s="336">
        <v>512.48</v>
      </c>
      <c r="G67" s="337"/>
      <c r="H67" s="337"/>
      <c r="I67" s="316"/>
      <c r="J67" s="416"/>
    </row>
    <row r="68" spans="1:10" ht="20.25" customHeight="1" x14ac:dyDescent="0.25">
      <c r="A68" s="418"/>
      <c r="B68" s="373"/>
      <c r="C68" s="374"/>
      <c r="D68" s="370">
        <v>3299</v>
      </c>
      <c r="E68" s="474" t="s">
        <v>65</v>
      </c>
      <c r="F68" s="371">
        <v>320</v>
      </c>
      <c r="G68" s="372"/>
      <c r="H68" s="372"/>
      <c r="I68" s="310"/>
      <c r="J68" s="406"/>
    </row>
    <row r="69" spans="1:10" ht="20.25" customHeight="1" x14ac:dyDescent="0.25">
      <c r="A69" s="714">
        <v>34</v>
      </c>
      <c r="B69" s="715"/>
      <c r="C69" s="716"/>
      <c r="D69" s="596"/>
      <c r="E69" s="475" t="s">
        <v>50</v>
      </c>
      <c r="F69" s="304">
        <f t="shared" ref="F69:J70" si="33">SUM(F70)</f>
        <v>71.7</v>
      </c>
      <c r="G69" s="304">
        <f t="shared" si="33"/>
        <v>0</v>
      </c>
      <c r="H69" s="304">
        <f t="shared" si="33"/>
        <v>77.900000000000006</v>
      </c>
      <c r="I69" s="304">
        <f t="shared" si="33"/>
        <v>0</v>
      </c>
      <c r="J69" s="390">
        <f t="shared" si="33"/>
        <v>0</v>
      </c>
    </row>
    <row r="70" spans="1:10" ht="20.25" customHeight="1" x14ac:dyDescent="0.25">
      <c r="A70" s="743"/>
      <c r="B70" s="744"/>
      <c r="C70" s="745"/>
      <c r="D70" s="41">
        <v>343</v>
      </c>
      <c r="E70" s="471" t="s">
        <v>66</v>
      </c>
      <c r="F70" s="331">
        <f t="shared" si="33"/>
        <v>71.7</v>
      </c>
      <c r="G70" s="331">
        <f t="shared" si="33"/>
        <v>0</v>
      </c>
      <c r="H70" s="331">
        <f>SUM(H71)</f>
        <v>77.900000000000006</v>
      </c>
      <c r="I70" s="331">
        <f t="shared" ref="I70:J70" si="34">SUM(I71)</f>
        <v>0</v>
      </c>
      <c r="J70" s="404">
        <f t="shared" si="34"/>
        <v>0</v>
      </c>
    </row>
    <row r="71" spans="1:10" ht="20.25" customHeight="1" thickBot="1" x14ac:dyDescent="0.3">
      <c r="A71" s="749"/>
      <c r="B71" s="750"/>
      <c r="C71" s="751"/>
      <c r="D71" s="52">
        <v>3431</v>
      </c>
      <c r="E71" s="492" t="s">
        <v>152</v>
      </c>
      <c r="F71" s="334">
        <v>71.7</v>
      </c>
      <c r="G71" s="335">
        <v>0</v>
      </c>
      <c r="H71" s="335">
        <v>77.900000000000006</v>
      </c>
      <c r="I71" s="314"/>
      <c r="J71" s="405"/>
    </row>
    <row r="72" spans="1:10" ht="23.25" customHeight="1" thickBot="1" x14ac:dyDescent="0.3">
      <c r="A72" s="726" t="s">
        <v>195</v>
      </c>
      <c r="B72" s="727"/>
      <c r="C72" s="727"/>
      <c r="D72" s="638"/>
      <c r="E72" s="639" t="s">
        <v>183</v>
      </c>
      <c r="F72" s="329">
        <f>F73</f>
        <v>8167.4499999999989</v>
      </c>
      <c r="G72" s="329">
        <f t="shared" ref="G72:J72" si="35">G73</f>
        <v>7973.24</v>
      </c>
      <c r="H72" s="329">
        <f t="shared" si="35"/>
        <v>23035.75</v>
      </c>
      <c r="I72" s="329">
        <f t="shared" si="35"/>
        <v>23657.71</v>
      </c>
      <c r="J72" s="361">
        <f t="shared" si="35"/>
        <v>24296.48</v>
      </c>
    </row>
    <row r="73" spans="1:10" ht="20.25" customHeight="1" x14ac:dyDescent="0.25">
      <c r="A73" s="734">
        <v>51</v>
      </c>
      <c r="B73" s="735"/>
      <c r="C73" s="736"/>
      <c r="D73" s="600"/>
      <c r="E73" s="477" t="s">
        <v>121</v>
      </c>
      <c r="F73" s="311">
        <f>F74</f>
        <v>8167.4499999999989</v>
      </c>
      <c r="G73" s="312">
        <f>G74</f>
        <v>7973.24</v>
      </c>
      <c r="H73" s="312">
        <f>H74</f>
        <v>23035.75</v>
      </c>
      <c r="I73" s="312">
        <f>I74</f>
        <v>23657.71</v>
      </c>
      <c r="J73" s="420">
        <f>J74</f>
        <v>24296.48</v>
      </c>
    </row>
    <row r="74" spans="1:10" ht="20.25" customHeight="1" x14ac:dyDescent="0.25">
      <c r="A74" s="737">
        <v>3</v>
      </c>
      <c r="B74" s="738"/>
      <c r="C74" s="739"/>
      <c r="D74" s="602"/>
      <c r="E74" s="613" t="s">
        <v>21</v>
      </c>
      <c r="F74" s="303">
        <f>SUM(F75+F83)</f>
        <v>8167.4499999999989</v>
      </c>
      <c r="G74" s="303">
        <f>SUM(G75+G83)</f>
        <v>7973.24</v>
      </c>
      <c r="H74" s="303">
        <f>SUM(H75+H83)</f>
        <v>23035.75</v>
      </c>
      <c r="I74" s="303">
        <f>SUM(I75+I83)</f>
        <v>23657.71</v>
      </c>
      <c r="J74" s="392">
        <f>SUM(J75+J83)</f>
        <v>24296.48</v>
      </c>
    </row>
    <row r="75" spans="1:10" ht="20.25" customHeight="1" x14ac:dyDescent="0.25">
      <c r="A75" s="714">
        <v>31</v>
      </c>
      <c r="B75" s="715"/>
      <c r="C75" s="716"/>
      <c r="D75" s="596"/>
      <c r="E75" s="475" t="s">
        <v>22</v>
      </c>
      <c r="F75" s="304">
        <f t="shared" ref="F75:G75" si="36">SUM(F76+F78+F80)</f>
        <v>7781.0499999999993</v>
      </c>
      <c r="G75" s="304">
        <f t="shared" si="36"/>
        <v>6885.65</v>
      </c>
      <c r="H75" s="304">
        <f>SUM(H76+H78+H80)</f>
        <v>22784.04</v>
      </c>
      <c r="I75" s="304">
        <f t="shared" ref="I75:J75" si="37">SUM(I76+I78+I80)</f>
        <v>23399.200000000001</v>
      </c>
      <c r="J75" s="390">
        <f t="shared" si="37"/>
        <v>24030.989999999998</v>
      </c>
    </row>
    <row r="76" spans="1:10" ht="20.25" customHeight="1" x14ac:dyDescent="0.25">
      <c r="A76" s="743"/>
      <c r="B76" s="744"/>
      <c r="C76" s="745"/>
      <c r="D76" s="84">
        <v>311</v>
      </c>
      <c r="E76" s="478" t="s">
        <v>57</v>
      </c>
      <c r="F76" s="303">
        <f t="shared" ref="F76:G76" si="38">SUM(F77)</f>
        <v>4602.6899999999996</v>
      </c>
      <c r="G76" s="303">
        <f t="shared" si="38"/>
        <v>4806.57</v>
      </c>
      <c r="H76" s="303">
        <f>SUM(H77)</f>
        <v>18630</v>
      </c>
      <c r="I76" s="303">
        <v>16598.02</v>
      </c>
      <c r="J76" s="392">
        <v>17046.169999999998</v>
      </c>
    </row>
    <row r="77" spans="1:10" ht="20.25" customHeight="1" x14ac:dyDescent="0.25">
      <c r="A77" s="705"/>
      <c r="B77" s="706"/>
      <c r="C77" s="707"/>
      <c r="D77" s="94">
        <v>3111</v>
      </c>
      <c r="E77" s="479" t="s">
        <v>56</v>
      </c>
      <c r="F77" s="306">
        <v>4602.6899999999996</v>
      </c>
      <c r="G77" s="307">
        <v>4806.57</v>
      </c>
      <c r="H77" s="307">
        <f>2468.34+16161.66</f>
        <v>18630</v>
      </c>
      <c r="I77" s="307"/>
      <c r="J77" s="397"/>
    </row>
    <row r="78" spans="1:10" ht="20.25" customHeight="1" x14ac:dyDescent="0.25">
      <c r="A78" s="743"/>
      <c r="B78" s="744"/>
      <c r="C78" s="745"/>
      <c r="D78" s="84">
        <v>312</v>
      </c>
      <c r="E78" s="478" t="s">
        <v>58</v>
      </c>
      <c r="F78" s="303">
        <f t="shared" ref="F78:G78" si="39">SUM(F79)</f>
        <v>1078.3399999999999</v>
      </c>
      <c r="G78" s="303">
        <f t="shared" si="39"/>
        <v>0</v>
      </c>
      <c r="H78" s="303">
        <f>SUM(H79)</f>
        <v>1080</v>
      </c>
      <c r="I78" s="303">
        <v>1109.1600000000001</v>
      </c>
      <c r="J78" s="392">
        <v>1139.1099999999999</v>
      </c>
    </row>
    <row r="79" spans="1:10" ht="20.25" customHeight="1" x14ac:dyDescent="0.25">
      <c r="A79" s="705"/>
      <c r="B79" s="706"/>
      <c r="C79" s="707"/>
      <c r="D79" s="94">
        <v>3121</v>
      </c>
      <c r="E79" s="479" t="s">
        <v>58</v>
      </c>
      <c r="F79" s="306">
        <v>1078.3399999999999</v>
      </c>
      <c r="G79" s="307"/>
      <c r="H79" s="307">
        <v>1080</v>
      </c>
      <c r="I79" s="307"/>
      <c r="J79" s="397"/>
    </row>
    <row r="80" spans="1:10" ht="20.25" customHeight="1" x14ac:dyDescent="0.25">
      <c r="A80" s="743"/>
      <c r="B80" s="744"/>
      <c r="C80" s="745"/>
      <c r="D80" s="84">
        <v>313</v>
      </c>
      <c r="E80" s="478" t="s">
        <v>59</v>
      </c>
      <c r="F80" s="303">
        <f>F81+F82</f>
        <v>2100.02</v>
      </c>
      <c r="G80" s="303">
        <f>G81+G82</f>
        <v>2079.08</v>
      </c>
      <c r="H80" s="303">
        <f>H81+H82</f>
        <v>3074.04</v>
      </c>
      <c r="I80" s="303">
        <v>5692.02</v>
      </c>
      <c r="J80" s="392">
        <v>5845.71</v>
      </c>
    </row>
    <row r="81" spans="1:10" ht="20.25" customHeight="1" x14ac:dyDescent="0.25">
      <c r="A81" s="589"/>
      <c r="B81" s="590"/>
      <c r="C81" s="591"/>
      <c r="D81" s="94">
        <v>3131</v>
      </c>
      <c r="E81" s="479" t="s">
        <v>137</v>
      </c>
      <c r="F81" s="306">
        <v>1150.71</v>
      </c>
      <c r="G81" s="307">
        <v>1158.95</v>
      </c>
      <c r="H81" s="307">
        <v>0</v>
      </c>
      <c r="I81" s="307"/>
      <c r="J81" s="397"/>
    </row>
    <row r="82" spans="1:10" ht="20.25" customHeight="1" x14ac:dyDescent="0.25">
      <c r="A82" s="705"/>
      <c r="B82" s="706"/>
      <c r="C82" s="707"/>
      <c r="D82" s="94">
        <v>3132</v>
      </c>
      <c r="E82" s="479" t="s">
        <v>60</v>
      </c>
      <c r="F82" s="306">
        <v>949.31</v>
      </c>
      <c r="G82" s="307">
        <v>920.13</v>
      </c>
      <c r="H82" s="307">
        <v>3074.04</v>
      </c>
      <c r="I82" s="307"/>
      <c r="J82" s="397"/>
    </row>
    <row r="83" spans="1:10" ht="20.25" customHeight="1" x14ac:dyDescent="0.25">
      <c r="A83" s="714">
        <v>32</v>
      </c>
      <c r="B83" s="715"/>
      <c r="C83" s="716"/>
      <c r="D83" s="596"/>
      <c r="E83" s="475" t="s">
        <v>36</v>
      </c>
      <c r="F83" s="304">
        <f t="shared" ref="F83:G84" si="40">SUM(F84)</f>
        <v>386.4</v>
      </c>
      <c r="G83" s="304">
        <f t="shared" si="40"/>
        <v>1087.5899999999999</v>
      </c>
      <c r="H83" s="304">
        <f>SUM(H84)</f>
        <v>251.71</v>
      </c>
      <c r="I83" s="304">
        <f t="shared" ref="I83:J83" si="41">SUM(I84)</f>
        <v>258.51</v>
      </c>
      <c r="J83" s="390">
        <f t="shared" si="41"/>
        <v>265.49</v>
      </c>
    </row>
    <row r="84" spans="1:10" ht="20.25" customHeight="1" x14ac:dyDescent="0.25">
      <c r="A84" s="743"/>
      <c r="B84" s="744"/>
      <c r="C84" s="745"/>
      <c r="D84" s="89">
        <v>321</v>
      </c>
      <c r="E84" s="465" t="s">
        <v>61</v>
      </c>
      <c r="F84" s="303">
        <f t="shared" si="40"/>
        <v>386.4</v>
      </c>
      <c r="G84" s="303">
        <f>SUM(G85:G85)</f>
        <v>1087.5899999999999</v>
      </c>
      <c r="H84" s="303">
        <f>SUM(H85)</f>
        <v>251.71</v>
      </c>
      <c r="I84" s="303">
        <v>258.51</v>
      </c>
      <c r="J84" s="392">
        <v>265.49</v>
      </c>
    </row>
    <row r="85" spans="1:10" ht="20.25" customHeight="1" x14ac:dyDescent="0.25">
      <c r="A85" s="749"/>
      <c r="B85" s="750"/>
      <c r="C85" s="751"/>
      <c r="D85" s="360">
        <v>3212</v>
      </c>
      <c r="E85" s="480" t="s">
        <v>143</v>
      </c>
      <c r="F85" s="327">
        <v>386.4</v>
      </c>
      <c r="G85" s="314">
        <v>1087.5899999999999</v>
      </c>
      <c r="H85" s="314">
        <v>251.71</v>
      </c>
      <c r="I85" s="314"/>
      <c r="J85" s="405"/>
    </row>
    <row r="86" spans="1:10" ht="20.25" customHeight="1" x14ac:dyDescent="0.25">
      <c r="A86" s="702"/>
      <c r="B86" s="703"/>
      <c r="C86" s="704"/>
      <c r="D86" s="358"/>
      <c r="E86" s="481" t="s">
        <v>123</v>
      </c>
      <c r="F86" s="357">
        <f>F89</f>
        <v>0</v>
      </c>
      <c r="G86" s="357">
        <f>G87</f>
        <v>2451.2200000000003</v>
      </c>
      <c r="H86" s="357">
        <f t="shared" ref="H86:J86" si="42">H87</f>
        <v>0</v>
      </c>
      <c r="I86" s="357">
        <f t="shared" si="42"/>
        <v>0</v>
      </c>
      <c r="J86" s="357">
        <f t="shared" si="42"/>
        <v>0</v>
      </c>
    </row>
    <row r="87" spans="1:10" ht="20.25" customHeight="1" x14ac:dyDescent="0.25">
      <c r="A87" s="421">
        <v>32</v>
      </c>
      <c r="B87" s="100"/>
      <c r="C87" s="101"/>
      <c r="D87" s="102"/>
      <c r="E87" s="482"/>
      <c r="F87" s="324">
        <f>F88</f>
        <v>0</v>
      </c>
      <c r="G87" s="324">
        <f>G88</f>
        <v>2451.2200000000003</v>
      </c>
      <c r="H87" s="324">
        <f t="shared" ref="H87:J88" si="43">H88</f>
        <v>0</v>
      </c>
      <c r="I87" s="324">
        <f t="shared" si="43"/>
        <v>0</v>
      </c>
      <c r="J87" s="422">
        <f t="shared" si="43"/>
        <v>0</v>
      </c>
    </row>
    <row r="88" spans="1:10" ht="20.25" customHeight="1" x14ac:dyDescent="0.25">
      <c r="A88" s="604"/>
      <c r="B88" s="605"/>
      <c r="C88" s="606"/>
      <c r="D88" s="103">
        <v>322</v>
      </c>
      <c r="E88" s="465" t="s">
        <v>124</v>
      </c>
      <c r="F88" s="305">
        <f>F89</f>
        <v>0</v>
      </c>
      <c r="G88" s="305">
        <f>G89</f>
        <v>2451.2200000000003</v>
      </c>
      <c r="H88" s="305">
        <f>H89</f>
        <v>0</v>
      </c>
      <c r="I88" s="305">
        <f t="shared" si="43"/>
        <v>0</v>
      </c>
      <c r="J88" s="387">
        <f t="shared" si="43"/>
        <v>0</v>
      </c>
    </row>
    <row r="89" spans="1:10" ht="20.25" customHeight="1" x14ac:dyDescent="0.25">
      <c r="A89" s="589"/>
      <c r="B89" s="590"/>
      <c r="C89" s="591"/>
      <c r="D89" s="95">
        <v>3222</v>
      </c>
      <c r="E89" s="466" t="s">
        <v>63</v>
      </c>
      <c r="F89" s="306"/>
      <c r="G89" s="307">
        <f>6273.35-3822.13</f>
        <v>2451.2200000000003</v>
      </c>
      <c r="H89" s="307">
        <v>0</v>
      </c>
      <c r="I89" s="307"/>
      <c r="J89" s="397"/>
    </row>
    <row r="90" spans="1:10" ht="20.25" customHeight="1" x14ac:dyDescent="0.25">
      <c r="A90" s="702" t="s">
        <v>196</v>
      </c>
      <c r="B90" s="703"/>
      <c r="C90" s="704"/>
      <c r="D90" s="359"/>
      <c r="E90" s="483" t="s">
        <v>125</v>
      </c>
      <c r="F90" s="351">
        <f>F91</f>
        <v>4298.6099999999997</v>
      </c>
      <c r="G90" s="351">
        <f t="shared" ref="G90:J90" si="44">G91</f>
        <v>3822.13</v>
      </c>
      <c r="H90" s="351">
        <f t="shared" si="44"/>
        <v>4198.1499999999996</v>
      </c>
      <c r="I90" s="351">
        <f t="shared" si="44"/>
        <v>0</v>
      </c>
      <c r="J90" s="399">
        <f t="shared" si="44"/>
        <v>0</v>
      </c>
    </row>
    <row r="91" spans="1:10" ht="20.25" customHeight="1" x14ac:dyDescent="0.25">
      <c r="A91" s="423">
        <v>32</v>
      </c>
      <c r="B91" s="104"/>
      <c r="C91" s="105"/>
      <c r="D91" s="106"/>
      <c r="E91" s="484"/>
      <c r="F91" s="324">
        <f t="shared" ref="F91:H92" si="45">F92</f>
        <v>4298.6099999999997</v>
      </c>
      <c r="G91" s="324">
        <f t="shared" si="45"/>
        <v>3822.13</v>
      </c>
      <c r="H91" s="324">
        <f t="shared" si="45"/>
        <v>4198.1499999999996</v>
      </c>
      <c r="I91" s="324">
        <f t="shared" ref="I91:J91" si="46">I92</f>
        <v>0</v>
      </c>
      <c r="J91" s="422">
        <f t="shared" si="46"/>
        <v>0</v>
      </c>
    </row>
    <row r="92" spans="1:10" ht="20.25" customHeight="1" x14ac:dyDescent="0.25">
      <c r="A92" s="604"/>
      <c r="B92" s="605"/>
      <c r="C92" s="606"/>
      <c r="D92" s="103">
        <v>322</v>
      </c>
      <c r="E92" s="465" t="s">
        <v>62</v>
      </c>
      <c r="F92" s="305">
        <f t="shared" si="45"/>
        <v>4298.6099999999997</v>
      </c>
      <c r="G92" s="305">
        <f t="shared" si="45"/>
        <v>3822.13</v>
      </c>
      <c r="H92" s="305">
        <f t="shared" si="45"/>
        <v>4198.1499999999996</v>
      </c>
      <c r="I92" s="305">
        <f>I93</f>
        <v>0</v>
      </c>
      <c r="J92" s="387">
        <f>J93</f>
        <v>0</v>
      </c>
    </row>
    <row r="93" spans="1:10" ht="20.25" customHeight="1" thickBot="1" x14ac:dyDescent="0.3">
      <c r="A93" s="608"/>
      <c r="B93" s="609"/>
      <c r="C93" s="610"/>
      <c r="D93" s="113">
        <v>3222</v>
      </c>
      <c r="E93" s="480" t="s">
        <v>63</v>
      </c>
      <c r="F93" s="327">
        <v>4298.6099999999997</v>
      </c>
      <c r="G93" s="314">
        <v>3822.13</v>
      </c>
      <c r="H93" s="314">
        <v>4198.1499999999996</v>
      </c>
      <c r="I93" s="314"/>
      <c r="J93" s="405"/>
    </row>
    <row r="94" spans="1:10" ht="20.25" customHeight="1" thickBot="1" x14ac:dyDescent="0.3">
      <c r="A94" s="621" t="s">
        <v>140</v>
      </c>
      <c r="B94" s="622"/>
      <c r="C94" s="623"/>
      <c r="D94" s="624"/>
      <c r="E94" s="625"/>
      <c r="F94" s="367">
        <f>F90+F86+F72+F50</f>
        <v>19927.049999999996</v>
      </c>
      <c r="G94" s="367">
        <f>G72+G86+G90</f>
        <v>14246.59</v>
      </c>
      <c r="H94" s="626">
        <f>H73+H90</f>
        <v>27233.9</v>
      </c>
      <c r="I94" s="626">
        <f>I90+I86+I72+I50</f>
        <v>23657.71</v>
      </c>
      <c r="J94" s="627">
        <f>J73</f>
        <v>24296.48</v>
      </c>
    </row>
    <row r="95" spans="1:10" ht="20.25" customHeight="1" x14ac:dyDescent="0.25">
      <c r="A95" s="740" t="s">
        <v>197</v>
      </c>
      <c r="B95" s="741"/>
      <c r="C95" s="742"/>
      <c r="D95" s="603"/>
      <c r="E95" s="451" t="s">
        <v>48</v>
      </c>
      <c r="F95" s="353">
        <f>F96</f>
        <v>85079.842999999993</v>
      </c>
      <c r="G95" s="363">
        <f>G96</f>
        <v>76918.149999999994</v>
      </c>
      <c r="H95" s="363">
        <f>H96</f>
        <v>76918.150000000009</v>
      </c>
      <c r="I95" s="363">
        <f t="shared" ref="I95:J95" si="47">I96</f>
        <v>76918.150000000009</v>
      </c>
      <c r="J95" s="673">
        <f t="shared" si="47"/>
        <v>76918.150000000009</v>
      </c>
    </row>
    <row r="96" spans="1:10" ht="20.25" customHeight="1" x14ac:dyDescent="0.25">
      <c r="A96" s="424">
        <v>3</v>
      </c>
      <c r="B96" s="107"/>
      <c r="C96" s="108"/>
      <c r="D96" s="108"/>
      <c r="E96" s="613"/>
      <c r="F96" s="303">
        <f>SUM(F97+F127)</f>
        <v>85079.842999999993</v>
      </c>
      <c r="G96" s="303">
        <f>SUM(G97+G127)</f>
        <v>76918.149999999994</v>
      </c>
      <c r="H96" s="303">
        <f>SUM(H97+H127)</f>
        <v>76918.150000000009</v>
      </c>
      <c r="I96" s="303">
        <f t="shared" ref="I96:J96" si="48">SUM(I97+I127)</f>
        <v>76918.150000000009</v>
      </c>
      <c r="J96" s="392">
        <f t="shared" si="48"/>
        <v>76918.150000000009</v>
      </c>
    </row>
    <row r="97" spans="1:10" ht="20.25" customHeight="1" x14ac:dyDescent="0.25">
      <c r="A97" s="714">
        <v>32</v>
      </c>
      <c r="B97" s="715"/>
      <c r="C97" s="716"/>
      <c r="D97" s="596"/>
      <c r="E97" s="475" t="s">
        <v>36</v>
      </c>
      <c r="F97" s="304">
        <f>SUM(F98+F103+F110+F119+F121)</f>
        <v>84301.392999999996</v>
      </c>
      <c r="G97" s="304">
        <f>SUM(G98+G103+G110+G119+G121)</f>
        <v>75818.149999999994</v>
      </c>
      <c r="H97" s="304">
        <f>SUM(H98+H103+H110+H119+H121)</f>
        <v>75818.150000000009</v>
      </c>
      <c r="I97" s="304">
        <f t="shared" ref="I97:J97" si="49">SUM(I98+I103+I110+I119+I121)</f>
        <v>75818.150000000009</v>
      </c>
      <c r="J97" s="390">
        <f t="shared" si="49"/>
        <v>75818.150000000009</v>
      </c>
    </row>
    <row r="98" spans="1:10" ht="20.25" customHeight="1" x14ac:dyDescent="0.25">
      <c r="A98" s="743"/>
      <c r="B98" s="744"/>
      <c r="C98" s="745"/>
      <c r="D98" s="89">
        <v>321</v>
      </c>
      <c r="E98" s="465" t="s">
        <v>61</v>
      </c>
      <c r="F98" s="303">
        <f>SUM(F99:F102)</f>
        <v>6767.35</v>
      </c>
      <c r="G98" s="303">
        <f t="shared" ref="G98" si="50">SUM(G99:G102)</f>
        <v>4876.4500000000007</v>
      </c>
      <c r="H98" s="303">
        <f>H99+H100+H101+H102</f>
        <v>4876.4500000000007</v>
      </c>
      <c r="I98" s="303">
        <v>4876.45</v>
      </c>
      <c r="J98" s="392">
        <v>4876.45</v>
      </c>
    </row>
    <row r="99" spans="1:10" ht="20.25" customHeight="1" x14ac:dyDescent="0.25">
      <c r="A99" s="705"/>
      <c r="B99" s="706"/>
      <c r="C99" s="707"/>
      <c r="D99" s="92">
        <v>3211</v>
      </c>
      <c r="E99" s="466" t="s">
        <v>68</v>
      </c>
      <c r="F99" s="306">
        <v>4308.91</v>
      </c>
      <c r="G99" s="307">
        <v>2746.01</v>
      </c>
      <c r="H99" s="307">
        <v>2746.01</v>
      </c>
      <c r="I99" s="307"/>
      <c r="J99" s="397"/>
    </row>
    <row r="100" spans="1:10" ht="20.25" customHeight="1" x14ac:dyDescent="0.25">
      <c r="A100" s="705"/>
      <c r="B100" s="706"/>
      <c r="C100" s="707"/>
      <c r="D100" s="92">
        <v>3212</v>
      </c>
      <c r="E100" s="466" t="s">
        <v>147</v>
      </c>
      <c r="F100" s="306">
        <v>0</v>
      </c>
      <c r="G100" s="307">
        <v>0</v>
      </c>
      <c r="H100" s="307">
        <v>0</v>
      </c>
      <c r="I100" s="307"/>
      <c r="J100" s="397"/>
    </row>
    <row r="101" spans="1:10" ht="20.25" customHeight="1" x14ac:dyDescent="0.25">
      <c r="A101" s="705"/>
      <c r="B101" s="706"/>
      <c r="C101" s="707"/>
      <c r="D101" s="92">
        <v>3213</v>
      </c>
      <c r="E101" s="470" t="s">
        <v>69</v>
      </c>
      <c r="F101" s="306">
        <v>1005</v>
      </c>
      <c r="G101" s="307">
        <v>715</v>
      </c>
      <c r="H101" s="307">
        <v>715</v>
      </c>
      <c r="I101" s="307"/>
      <c r="J101" s="397"/>
    </row>
    <row r="102" spans="1:10" ht="20.25" customHeight="1" x14ac:dyDescent="0.25">
      <c r="A102" s="705"/>
      <c r="B102" s="706"/>
      <c r="C102" s="707"/>
      <c r="D102" s="92">
        <v>3214</v>
      </c>
      <c r="E102" s="470" t="s">
        <v>148</v>
      </c>
      <c r="F102" s="306">
        <v>1453.44</v>
      </c>
      <c r="G102" s="307">
        <v>1415.44</v>
      </c>
      <c r="H102" s="307">
        <v>1415.44</v>
      </c>
      <c r="I102" s="307"/>
      <c r="J102" s="397"/>
    </row>
    <row r="103" spans="1:10" ht="20.25" customHeight="1" x14ac:dyDescent="0.25">
      <c r="A103" s="743"/>
      <c r="B103" s="744"/>
      <c r="C103" s="745"/>
      <c r="D103" s="41">
        <v>322</v>
      </c>
      <c r="E103" s="471" t="s">
        <v>62</v>
      </c>
      <c r="F103" s="331">
        <f>SUM(F104:F109)</f>
        <v>45313.66</v>
      </c>
      <c r="G103" s="331">
        <f t="shared" ref="G103" si="51">SUM(G104:G109)</f>
        <v>49798.009999999995</v>
      </c>
      <c r="H103" s="331">
        <f>SUM(H104:H109)</f>
        <v>47676.37000000001</v>
      </c>
      <c r="I103" s="331">
        <f>H103</f>
        <v>47676.37000000001</v>
      </c>
      <c r="J103" s="404">
        <f>I103</f>
        <v>47676.37000000001</v>
      </c>
    </row>
    <row r="104" spans="1:10" ht="20.25" customHeight="1" x14ac:dyDescent="0.25">
      <c r="A104" s="705"/>
      <c r="B104" s="706"/>
      <c r="C104" s="707"/>
      <c r="D104" s="42">
        <v>3221</v>
      </c>
      <c r="E104" s="472" t="s">
        <v>149</v>
      </c>
      <c r="F104" s="332">
        <v>12838.24</v>
      </c>
      <c r="G104" s="333">
        <v>9720.85</v>
      </c>
      <c r="H104" s="333">
        <v>10731.17</v>
      </c>
      <c r="I104" s="307"/>
      <c r="J104" s="397"/>
    </row>
    <row r="105" spans="1:10" ht="20.25" customHeight="1" x14ac:dyDescent="0.25">
      <c r="A105" s="705"/>
      <c r="B105" s="706"/>
      <c r="C105" s="707"/>
      <c r="D105" s="42">
        <v>3222</v>
      </c>
      <c r="E105" s="472" t="s">
        <v>63</v>
      </c>
      <c r="F105" s="332">
        <v>0</v>
      </c>
      <c r="G105" s="333">
        <v>663.61</v>
      </c>
      <c r="H105" s="333">
        <v>0</v>
      </c>
      <c r="I105" s="307"/>
      <c r="J105" s="397"/>
    </row>
    <row r="106" spans="1:10" ht="20.25" customHeight="1" x14ac:dyDescent="0.25">
      <c r="A106" s="705"/>
      <c r="B106" s="706"/>
      <c r="C106" s="707"/>
      <c r="D106" s="42">
        <v>3223</v>
      </c>
      <c r="E106" s="472" t="s">
        <v>71</v>
      </c>
      <c r="F106" s="332">
        <v>27805.38</v>
      </c>
      <c r="G106" s="333">
        <v>33986.589999999997</v>
      </c>
      <c r="H106" s="333">
        <v>31986.59</v>
      </c>
      <c r="I106" s="307"/>
      <c r="J106" s="397"/>
    </row>
    <row r="107" spans="1:10" ht="20.25" customHeight="1" x14ac:dyDescent="0.25">
      <c r="A107" s="705"/>
      <c r="B107" s="706"/>
      <c r="C107" s="707"/>
      <c r="D107" s="42">
        <v>3224</v>
      </c>
      <c r="E107" s="476" t="s">
        <v>150</v>
      </c>
      <c r="F107" s="332">
        <v>3195.88</v>
      </c>
      <c r="G107" s="333">
        <v>2487.23</v>
      </c>
      <c r="H107" s="333">
        <v>2752.09</v>
      </c>
      <c r="I107" s="307"/>
      <c r="J107" s="397"/>
    </row>
    <row r="108" spans="1:10" ht="20.25" customHeight="1" x14ac:dyDescent="0.25">
      <c r="A108" s="705"/>
      <c r="B108" s="706"/>
      <c r="C108" s="707"/>
      <c r="D108" s="42">
        <v>3225</v>
      </c>
      <c r="E108" s="472" t="s">
        <v>72</v>
      </c>
      <c r="F108" s="332">
        <v>776.19</v>
      </c>
      <c r="G108" s="333">
        <v>1990.84</v>
      </c>
      <c r="H108" s="333">
        <v>990.83</v>
      </c>
      <c r="I108" s="307"/>
      <c r="J108" s="397"/>
    </row>
    <row r="109" spans="1:10" ht="20.25" customHeight="1" x14ac:dyDescent="0.25">
      <c r="A109" s="705"/>
      <c r="B109" s="706"/>
      <c r="C109" s="707"/>
      <c r="D109" s="42">
        <v>3227</v>
      </c>
      <c r="E109" s="472" t="s">
        <v>151</v>
      </c>
      <c r="F109" s="332">
        <v>697.97</v>
      </c>
      <c r="G109" s="333">
        <v>948.89</v>
      </c>
      <c r="H109" s="333">
        <v>1215.69</v>
      </c>
      <c r="I109" s="307"/>
      <c r="J109" s="397"/>
    </row>
    <row r="110" spans="1:10" ht="20.25" customHeight="1" x14ac:dyDescent="0.25">
      <c r="A110" s="743"/>
      <c r="B110" s="744"/>
      <c r="C110" s="745"/>
      <c r="D110" s="41">
        <v>323</v>
      </c>
      <c r="E110" s="471" t="s">
        <v>74</v>
      </c>
      <c r="F110" s="331">
        <f>SUM(F111:F118)</f>
        <v>30316.39</v>
      </c>
      <c r="G110" s="331">
        <f>SUM(G111:G118)</f>
        <v>18142.77</v>
      </c>
      <c r="H110" s="331">
        <f>SUM(H111:H118)</f>
        <v>19475.109999999997</v>
      </c>
      <c r="I110" s="331">
        <v>19475.11</v>
      </c>
      <c r="J110" s="404">
        <v>19475.11</v>
      </c>
    </row>
    <row r="111" spans="1:10" ht="20.25" customHeight="1" x14ac:dyDescent="0.25">
      <c r="A111" s="705"/>
      <c r="B111" s="706"/>
      <c r="C111" s="707"/>
      <c r="D111" s="42">
        <v>3231</v>
      </c>
      <c r="E111" s="472" t="s">
        <v>75</v>
      </c>
      <c r="F111" s="332">
        <v>1749.67</v>
      </c>
      <c r="G111" s="333">
        <v>1582.64</v>
      </c>
      <c r="H111" s="333">
        <v>1582.64</v>
      </c>
      <c r="I111" s="307"/>
      <c r="J111" s="397"/>
    </row>
    <row r="112" spans="1:10" ht="20.25" customHeight="1" x14ac:dyDescent="0.25">
      <c r="A112" s="705"/>
      <c r="B112" s="706"/>
      <c r="C112" s="707"/>
      <c r="D112" s="42">
        <v>3232</v>
      </c>
      <c r="E112" s="472" t="s">
        <v>76</v>
      </c>
      <c r="F112" s="332">
        <f>13502.97+696.35</f>
        <v>14199.32</v>
      </c>
      <c r="G112" s="333">
        <v>7422.15</v>
      </c>
      <c r="H112" s="333">
        <f>7853.82-1316.37</f>
        <v>6537.45</v>
      </c>
      <c r="I112" s="307"/>
      <c r="J112" s="397"/>
    </row>
    <row r="113" spans="1:10" ht="20.25" customHeight="1" x14ac:dyDescent="0.25">
      <c r="A113" s="705"/>
      <c r="B113" s="706"/>
      <c r="C113" s="707"/>
      <c r="D113" s="42">
        <v>3234</v>
      </c>
      <c r="E113" s="472" t="s">
        <v>78</v>
      </c>
      <c r="F113" s="332">
        <v>6607.38</v>
      </c>
      <c r="G113" s="333">
        <v>5516.96</v>
      </c>
      <c r="H113" s="333">
        <v>5516.96</v>
      </c>
      <c r="I113" s="307"/>
      <c r="J113" s="397"/>
    </row>
    <row r="114" spans="1:10" ht="20.25" customHeight="1" x14ac:dyDescent="0.25">
      <c r="A114" s="705"/>
      <c r="B114" s="706"/>
      <c r="C114" s="707"/>
      <c r="D114" s="42">
        <v>3235</v>
      </c>
      <c r="E114" s="472" t="s">
        <v>79</v>
      </c>
      <c r="F114" s="332">
        <v>1045.2</v>
      </c>
      <c r="G114" s="333">
        <v>1045.2</v>
      </c>
      <c r="H114" s="333">
        <v>1161.8</v>
      </c>
      <c r="I114" s="307"/>
      <c r="J114" s="397"/>
    </row>
    <row r="115" spans="1:10" ht="20.25" customHeight="1" x14ac:dyDescent="0.25">
      <c r="A115" s="705"/>
      <c r="B115" s="706"/>
      <c r="C115" s="707"/>
      <c r="D115" s="42">
        <v>3236</v>
      </c>
      <c r="E115" s="472" t="s">
        <v>80</v>
      </c>
      <c r="F115" s="332">
        <v>5465.43</v>
      </c>
      <c r="G115" s="333">
        <v>911</v>
      </c>
      <c r="H115" s="333">
        <v>2468.85</v>
      </c>
      <c r="I115" s="307"/>
      <c r="J115" s="397"/>
    </row>
    <row r="116" spans="1:10" ht="20.25" customHeight="1" x14ac:dyDescent="0.25">
      <c r="A116" s="705"/>
      <c r="B116" s="706"/>
      <c r="C116" s="707"/>
      <c r="D116" s="42">
        <v>3237</v>
      </c>
      <c r="E116" s="472" t="s">
        <v>81</v>
      </c>
      <c r="F116" s="332">
        <v>124.43</v>
      </c>
      <c r="G116" s="333">
        <v>174.43</v>
      </c>
      <c r="H116" s="333">
        <v>200</v>
      </c>
      <c r="I116" s="307"/>
      <c r="J116" s="397"/>
    </row>
    <row r="117" spans="1:10" ht="20.25" customHeight="1" x14ac:dyDescent="0.25">
      <c r="A117" s="705"/>
      <c r="B117" s="706"/>
      <c r="C117" s="707"/>
      <c r="D117" s="42">
        <v>3238</v>
      </c>
      <c r="E117" s="472" t="s">
        <v>82</v>
      </c>
      <c r="F117" s="332">
        <v>1084.96</v>
      </c>
      <c r="G117" s="333">
        <v>1026.19</v>
      </c>
      <c r="H117" s="333">
        <v>1675.11</v>
      </c>
      <c r="I117" s="307"/>
      <c r="J117" s="397"/>
    </row>
    <row r="118" spans="1:10" ht="20.25" customHeight="1" x14ac:dyDescent="0.25">
      <c r="A118" s="705"/>
      <c r="B118" s="706"/>
      <c r="C118" s="707"/>
      <c r="D118" s="42">
        <v>3239</v>
      </c>
      <c r="E118" s="472" t="s">
        <v>83</v>
      </c>
      <c r="F118" s="332">
        <v>40</v>
      </c>
      <c r="G118" s="333">
        <v>464.2</v>
      </c>
      <c r="H118" s="333">
        <v>332.3</v>
      </c>
      <c r="I118" s="307"/>
      <c r="J118" s="397"/>
    </row>
    <row r="119" spans="1:10" ht="20.25" customHeight="1" x14ac:dyDescent="0.25">
      <c r="A119" s="743"/>
      <c r="B119" s="744"/>
      <c r="C119" s="745"/>
      <c r="D119" s="41">
        <v>324</v>
      </c>
      <c r="E119" s="471"/>
      <c r="F119" s="331">
        <f>SUM(F120)</f>
        <v>0</v>
      </c>
      <c r="G119" s="331">
        <f>SUM(G120)</f>
        <v>0</v>
      </c>
      <c r="H119" s="331">
        <f t="shared" ref="H119:J119" si="52">SUM(H120)</f>
        <v>0</v>
      </c>
      <c r="I119" s="331">
        <f t="shared" si="52"/>
        <v>0</v>
      </c>
      <c r="J119" s="404">
        <f t="shared" si="52"/>
        <v>0</v>
      </c>
    </row>
    <row r="120" spans="1:10" ht="20.25" customHeight="1" x14ac:dyDescent="0.25">
      <c r="A120" s="705"/>
      <c r="B120" s="706"/>
      <c r="C120" s="707"/>
      <c r="D120" s="42">
        <v>3241</v>
      </c>
      <c r="E120" s="472" t="s">
        <v>120</v>
      </c>
      <c r="F120" s="332"/>
      <c r="G120" s="333"/>
      <c r="H120" s="333"/>
      <c r="I120" s="307"/>
      <c r="J120" s="397"/>
    </row>
    <row r="121" spans="1:10" ht="20.25" customHeight="1" x14ac:dyDescent="0.25">
      <c r="A121" s="743"/>
      <c r="B121" s="744"/>
      <c r="C121" s="745"/>
      <c r="D121" s="41">
        <v>329</v>
      </c>
      <c r="E121" s="471" t="s">
        <v>65</v>
      </c>
      <c r="F121" s="331">
        <f>SUM(F122:F126)</f>
        <v>1903.9929999999999</v>
      </c>
      <c r="G121" s="331">
        <f t="shared" ref="G121:H121" si="53">SUM(G122:G126)</f>
        <v>3000.92</v>
      </c>
      <c r="H121" s="331">
        <f t="shared" si="53"/>
        <v>3790.22</v>
      </c>
      <c r="I121" s="331">
        <v>3790.22</v>
      </c>
      <c r="J121" s="404">
        <v>3790.22</v>
      </c>
    </row>
    <row r="122" spans="1:10" ht="20.25" customHeight="1" x14ac:dyDescent="0.25">
      <c r="A122" s="705"/>
      <c r="B122" s="706"/>
      <c r="C122" s="707"/>
      <c r="D122" s="43">
        <v>3291</v>
      </c>
      <c r="E122" s="485" t="s">
        <v>84</v>
      </c>
      <c r="F122" s="340"/>
      <c r="G122" s="341"/>
      <c r="H122" s="341"/>
      <c r="I122" s="341"/>
      <c r="J122" s="425"/>
    </row>
    <row r="123" spans="1:10" ht="20.25" customHeight="1" x14ac:dyDescent="0.25">
      <c r="A123" s="705"/>
      <c r="B123" s="706"/>
      <c r="C123" s="707"/>
      <c r="D123" s="43">
        <v>3293</v>
      </c>
      <c r="E123" s="485" t="s">
        <v>85</v>
      </c>
      <c r="F123" s="340"/>
      <c r="G123" s="341">
        <v>300</v>
      </c>
      <c r="H123" s="341">
        <v>300</v>
      </c>
      <c r="I123" s="341"/>
      <c r="J123" s="425"/>
    </row>
    <row r="124" spans="1:10" ht="20.25" customHeight="1" x14ac:dyDescent="0.25">
      <c r="A124" s="705"/>
      <c r="B124" s="706"/>
      <c r="C124" s="707"/>
      <c r="D124" s="43">
        <v>3294</v>
      </c>
      <c r="E124" s="485" t="s">
        <v>86</v>
      </c>
      <c r="F124" s="340">
        <v>301.36</v>
      </c>
      <c r="G124" s="341">
        <v>971.36</v>
      </c>
      <c r="H124" s="341">
        <f>541.36+430</f>
        <v>971.36</v>
      </c>
      <c r="I124" s="341"/>
      <c r="J124" s="425"/>
    </row>
    <row r="125" spans="1:10" ht="20.25" customHeight="1" x14ac:dyDescent="0.25">
      <c r="A125" s="705"/>
      <c r="B125" s="706"/>
      <c r="C125" s="707"/>
      <c r="D125" s="43">
        <v>3295</v>
      </c>
      <c r="E125" s="485" t="s">
        <v>87</v>
      </c>
      <c r="F125" s="340"/>
      <c r="G125" s="341"/>
      <c r="H125" s="341">
        <v>789.3</v>
      </c>
      <c r="I125" s="341"/>
      <c r="J125" s="425"/>
    </row>
    <row r="126" spans="1:10" ht="20.25" customHeight="1" x14ac:dyDescent="0.25">
      <c r="A126" s="705"/>
      <c r="B126" s="706"/>
      <c r="C126" s="707"/>
      <c r="D126" s="42">
        <v>3299</v>
      </c>
      <c r="E126" s="472" t="s">
        <v>65</v>
      </c>
      <c r="F126" s="332">
        <v>1602.633</v>
      </c>
      <c r="G126" s="333">
        <v>1729.56</v>
      </c>
      <c r="H126" s="333">
        <v>1729.56</v>
      </c>
      <c r="I126" s="307"/>
      <c r="J126" s="397"/>
    </row>
    <row r="127" spans="1:10" ht="20.25" customHeight="1" x14ac:dyDescent="0.25">
      <c r="A127" s="714">
        <v>34</v>
      </c>
      <c r="B127" s="715"/>
      <c r="C127" s="716"/>
      <c r="D127" s="596"/>
      <c r="E127" s="475" t="s">
        <v>50</v>
      </c>
      <c r="F127" s="304">
        <f t="shared" ref="F127:H128" si="54">SUM(F128)</f>
        <v>778.45</v>
      </c>
      <c r="G127" s="304">
        <f t="shared" si="54"/>
        <v>1100</v>
      </c>
      <c r="H127" s="304">
        <f t="shared" si="54"/>
        <v>1100</v>
      </c>
      <c r="I127" s="304">
        <v>1100</v>
      </c>
      <c r="J127" s="390">
        <v>1100</v>
      </c>
    </row>
    <row r="128" spans="1:10" ht="20.25" customHeight="1" x14ac:dyDescent="0.25">
      <c r="A128" s="743"/>
      <c r="B128" s="744"/>
      <c r="C128" s="745"/>
      <c r="D128" s="41">
        <v>343</v>
      </c>
      <c r="E128" s="471" t="s">
        <v>66</v>
      </c>
      <c r="F128" s="331">
        <f t="shared" si="54"/>
        <v>778.45</v>
      </c>
      <c r="G128" s="331">
        <f t="shared" si="54"/>
        <v>1100</v>
      </c>
      <c r="H128" s="331">
        <f>SUM(H129)</f>
        <v>1100</v>
      </c>
      <c r="I128" s="331">
        <f t="shared" ref="I128:J128" si="55">SUM(I129)</f>
        <v>0</v>
      </c>
      <c r="J128" s="404">
        <f t="shared" si="55"/>
        <v>0</v>
      </c>
    </row>
    <row r="129" spans="1:10" ht="20.25" customHeight="1" thickBot="1" x14ac:dyDescent="0.3">
      <c r="A129" s="749"/>
      <c r="B129" s="750"/>
      <c r="C129" s="751"/>
      <c r="D129" s="52">
        <v>3431</v>
      </c>
      <c r="E129" s="492" t="s">
        <v>152</v>
      </c>
      <c r="F129" s="334">
        <v>778.45</v>
      </c>
      <c r="G129" s="335">
        <v>1100</v>
      </c>
      <c r="H129" s="335">
        <v>1100</v>
      </c>
      <c r="I129" s="314"/>
      <c r="J129" s="405"/>
    </row>
    <row r="130" spans="1:10" ht="20.25" customHeight="1" thickBot="1" x14ac:dyDescent="0.3">
      <c r="A130" s="776" t="s">
        <v>141</v>
      </c>
      <c r="B130" s="777"/>
      <c r="C130" s="777"/>
      <c r="D130" s="777"/>
      <c r="E130" s="778"/>
      <c r="F130" s="628">
        <f>F95</f>
        <v>85079.842999999993</v>
      </c>
      <c r="G130" s="629">
        <f>G95</f>
        <v>76918.149999999994</v>
      </c>
      <c r="H130" s="629">
        <f>H127+H121+H110+H103+H98</f>
        <v>76918.150000000009</v>
      </c>
      <c r="I130" s="629">
        <f>I127+I97</f>
        <v>76918.150000000009</v>
      </c>
      <c r="J130" s="630">
        <f>J127+J97</f>
        <v>76918.150000000009</v>
      </c>
    </row>
    <row r="131" spans="1:10" ht="20.25" customHeight="1" x14ac:dyDescent="0.25">
      <c r="A131" s="807"/>
      <c r="B131" s="808"/>
      <c r="C131" s="809"/>
      <c r="D131" s="615"/>
      <c r="E131" s="451" t="s">
        <v>138</v>
      </c>
      <c r="F131" s="353">
        <f>F132</f>
        <v>51110.720000000001</v>
      </c>
      <c r="G131" s="353">
        <f t="shared" ref="G131:J131" si="56">G132</f>
        <v>51040.990000000005</v>
      </c>
      <c r="H131" s="353">
        <f t="shared" si="56"/>
        <v>112000</v>
      </c>
      <c r="I131" s="353">
        <f t="shared" si="56"/>
        <v>112000</v>
      </c>
      <c r="J131" s="400">
        <f t="shared" si="56"/>
        <v>112000</v>
      </c>
    </row>
    <row r="132" spans="1:10" ht="20.25" customHeight="1" x14ac:dyDescent="0.25">
      <c r="A132" s="401">
        <v>43</v>
      </c>
      <c r="B132" s="72"/>
      <c r="C132" s="73"/>
      <c r="D132" s="99"/>
      <c r="E132" s="486" t="s">
        <v>47</v>
      </c>
      <c r="F132" s="302">
        <f>F133</f>
        <v>51110.720000000001</v>
      </c>
      <c r="G132" s="302">
        <f>G133</f>
        <v>51040.990000000005</v>
      </c>
      <c r="H132" s="302">
        <f>H133</f>
        <v>112000</v>
      </c>
      <c r="I132" s="302">
        <f>I133</f>
        <v>112000</v>
      </c>
      <c r="J132" s="383">
        <f>J133</f>
        <v>112000</v>
      </c>
    </row>
    <row r="133" spans="1:10" ht="20.25" customHeight="1" x14ac:dyDescent="0.25">
      <c r="A133" s="403">
        <v>3</v>
      </c>
      <c r="B133" s="80"/>
      <c r="C133" s="81"/>
      <c r="D133" s="82"/>
      <c r="E133" s="453"/>
      <c r="F133" s="313">
        <f>F134+F142</f>
        <v>51110.720000000001</v>
      </c>
      <c r="G133" s="313">
        <f>G134+G142</f>
        <v>51040.990000000005</v>
      </c>
      <c r="H133" s="313">
        <f>H134+H142</f>
        <v>112000</v>
      </c>
      <c r="I133" s="313">
        <f t="shared" ref="I133:J133" si="57">I134+I142</f>
        <v>112000</v>
      </c>
      <c r="J133" s="384">
        <f t="shared" si="57"/>
        <v>112000</v>
      </c>
    </row>
    <row r="134" spans="1:10" ht="20.25" customHeight="1" x14ac:dyDescent="0.25">
      <c r="A134" s="594">
        <v>31</v>
      </c>
      <c r="B134" s="595"/>
      <c r="C134" s="596"/>
      <c r="D134" s="83"/>
      <c r="E134" s="454" t="s">
        <v>22</v>
      </c>
      <c r="F134" s="304">
        <f>F135+F137+F139</f>
        <v>36244.5</v>
      </c>
      <c r="G134" s="304">
        <f t="shared" ref="G134:J134" si="58">G135+G137+G139</f>
        <v>36237.660000000003</v>
      </c>
      <c r="H134" s="304">
        <f t="shared" si="58"/>
        <v>84445.46</v>
      </c>
      <c r="I134" s="304">
        <f t="shared" si="58"/>
        <v>84445.46</v>
      </c>
      <c r="J134" s="390">
        <f t="shared" si="58"/>
        <v>84445.46</v>
      </c>
    </row>
    <row r="135" spans="1:10" ht="20.25" customHeight="1" x14ac:dyDescent="0.25">
      <c r="A135" s="791"/>
      <c r="B135" s="792"/>
      <c r="C135" s="793"/>
      <c r="D135" s="109"/>
      <c r="E135" s="478" t="s">
        <v>57</v>
      </c>
      <c r="F135" s="303">
        <f t="shared" ref="F135:G135" si="59">SUM(F136)</f>
        <v>24064.9</v>
      </c>
      <c r="G135" s="303">
        <f t="shared" si="59"/>
        <v>24001.87</v>
      </c>
      <c r="H135" s="303">
        <f>SUM(H136)</f>
        <v>47390.66</v>
      </c>
      <c r="I135" s="303">
        <v>47390.66</v>
      </c>
      <c r="J135" s="392">
        <v>47390.66</v>
      </c>
    </row>
    <row r="136" spans="1:10" ht="20.25" customHeight="1" x14ac:dyDescent="0.25">
      <c r="A136" s="388"/>
      <c r="B136" s="77"/>
      <c r="C136" s="78"/>
      <c r="D136" s="94">
        <v>3111</v>
      </c>
      <c r="E136" s="479" t="s">
        <v>56</v>
      </c>
      <c r="F136" s="306">
        <v>24064.9</v>
      </c>
      <c r="G136" s="307">
        <v>24001.87</v>
      </c>
      <c r="H136" s="307">
        <v>47390.66</v>
      </c>
      <c r="I136" s="307"/>
      <c r="J136" s="397"/>
    </row>
    <row r="137" spans="1:10" ht="20.25" customHeight="1" x14ac:dyDescent="0.25">
      <c r="A137" s="791"/>
      <c r="B137" s="792"/>
      <c r="C137" s="793"/>
      <c r="D137" s="109"/>
      <c r="E137" s="478" t="s">
        <v>58</v>
      </c>
      <c r="F137" s="303">
        <f t="shared" ref="F137:G137" si="60">SUM(F138)</f>
        <v>1200</v>
      </c>
      <c r="G137" s="303">
        <f t="shared" si="60"/>
        <v>1200</v>
      </c>
      <c r="H137" s="303">
        <f>SUM(H138)</f>
        <v>3000</v>
      </c>
      <c r="I137" s="303">
        <v>3000</v>
      </c>
      <c r="J137" s="392">
        <v>3000</v>
      </c>
    </row>
    <row r="138" spans="1:10" ht="20.25" customHeight="1" x14ac:dyDescent="0.25">
      <c r="A138" s="388"/>
      <c r="B138" s="77"/>
      <c r="C138" s="78"/>
      <c r="D138" s="94">
        <v>3121</v>
      </c>
      <c r="E138" s="479" t="s">
        <v>58</v>
      </c>
      <c r="F138" s="306">
        <v>1200</v>
      </c>
      <c r="G138" s="307">
        <v>1200</v>
      </c>
      <c r="H138" s="307">
        <v>3000</v>
      </c>
      <c r="I138" s="307"/>
      <c r="J138" s="397"/>
    </row>
    <row r="139" spans="1:10" ht="20.25" customHeight="1" x14ac:dyDescent="0.25">
      <c r="A139" s="791"/>
      <c r="B139" s="792"/>
      <c r="C139" s="793"/>
      <c r="D139" s="109"/>
      <c r="E139" s="478" t="s">
        <v>59</v>
      </c>
      <c r="F139" s="303">
        <f>F140+F141</f>
        <v>10979.6</v>
      </c>
      <c r="G139" s="303">
        <f>G140+G141</f>
        <v>11035.79</v>
      </c>
      <c r="H139" s="303">
        <f>H140+H141</f>
        <v>34054.800000000003</v>
      </c>
      <c r="I139" s="303">
        <v>34054.800000000003</v>
      </c>
      <c r="J139" s="392">
        <v>34054.800000000003</v>
      </c>
    </row>
    <row r="140" spans="1:10" ht="20.25" customHeight="1" x14ac:dyDescent="0.25">
      <c r="A140" s="426"/>
      <c r="B140" s="136"/>
      <c r="C140" s="137"/>
      <c r="D140" s="94">
        <v>3131</v>
      </c>
      <c r="E140" s="479" t="s">
        <v>137</v>
      </c>
      <c r="F140" s="306">
        <v>6016.25</v>
      </c>
      <c r="G140" s="307">
        <v>5643.78</v>
      </c>
      <c r="H140" s="307">
        <v>22519.439999999999</v>
      </c>
      <c r="I140" s="307"/>
      <c r="J140" s="397"/>
    </row>
    <row r="141" spans="1:10" ht="20.25" customHeight="1" x14ac:dyDescent="0.25">
      <c r="A141" s="388"/>
      <c r="B141" s="77"/>
      <c r="C141" s="78"/>
      <c r="D141" s="94">
        <v>3132</v>
      </c>
      <c r="E141" s="479" t="s">
        <v>60</v>
      </c>
      <c r="F141" s="306">
        <v>4963.3500000000004</v>
      </c>
      <c r="G141" s="307">
        <v>5392.01</v>
      </c>
      <c r="H141" s="307">
        <v>11535.36</v>
      </c>
      <c r="I141" s="307"/>
      <c r="J141" s="397"/>
    </row>
    <row r="142" spans="1:10" ht="20.25" customHeight="1" x14ac:dyDescent="0.25">
      <c r="A142" s="594">
        <v>32</v>
      </c>
      <c r="B142" s="595"/>
      <c r="C142" s="596"/>
      <c r="D142" s="83"/>
      <c r="E142" s="454" t="s">
        <v>36</v>
      </c>
      <c r="F142" s="308">
        <f>F143+F145+F149+F151</f>
        <v>14866.220000000001</v>
      </c>
      <c r="G142" s="308">
        <f t="shared" ref="G142:J142" si="61">G143+G145+G149+G151</f>
        <v>14803.329999999998</v>
      </c>
      <c r="H142" s="308">
        <f t="shared" si="61"/>
        <v>27554.54</v>
      </c>
      <c r="I142" s="308">
        <f t="shared" si="61"/>
        <v>27554.54</v>
      </c>
      <c r="J142" s="385">
        <f t="shared" si="61"/>
        <v>27554.54</v>
      </c>
    </row>
    <row r="143" spans="1:10" ht="20.25" customHeight="1" x14ac:dyDescent="0.25">
      <c r="A143" s="791"/>
      <c r="B143" s="792"/>
      <c r="C143" s="793"/>
      <c r="D143" s="109"/>
      <c r="E143" s="465" t="s">
        <v>61</v>
      </c>
      <c r="F143" s="303">
        <f t="shared" ref="F143:G143" si="62">SUM(F144)</f>
        <v>351.36</v>
      </c>
      <c r="G143" s="303">
        <f t="shared" si="62"/>
        <v>325.22000000000003</v>
      </c>
      <c r="H143" s="303">
        <f>SUM(H144)</f>
        <v>675.84</v>
      </c>
      <c r="I143" s="303">
        <v>675.84</v>
      </c>
      <c r="J143" s="392">
        <v>675.84</v>
      </c>
    </row>
    <row r="144" spans="1:10" ht="20.25" customHeight="1" x14ac:dyDescent="0.25">
      <c r="A144" s="388"/>
      <c r="B144" s="77"/>
      <c r="C144" s="78"/>
      <c r="D144" s="92">
        <v>3212</v>
      </c>
      <c r="E144" s="466" t="s">
        <v>153</v>
      </c>
      <c r="F144" s="306">
        <v>351.36</v>
      </c>
      <c r="G144" s="307">
        <v>325.22000000000003</v>
      </c>
      <c r="H144" s="307">
        <v>675.84</v>
      </c>
      <c r="I144" s="307"/>
      <c r="J144" s="397"/>
    </row>
    <row r="145" spans="1:10" ht="20.25" customHeight="1" x14ac:dyDescent="0.25">
      <c r="A145" s="791"/>
      <c r="B145" s="792"/>
      <c r="C145" s="793"/>
      <c r="D145" s="41">
        <v>322</v>
      </c>
      <c r="E145" s="471" t="s">
        <v>62</v>
      </c>
      <c r="F145" s="331">
        <f>F146+F147+F148</f>
        <v>11343.1</v>
      </c>
      <c r="G145" s="331">
        <f t="shared" ref="G145:H145" si="63">G146+G147+G148</f>
        <v>11547.99</v>
      </c>
      <c r="H145" s="331">
        <f t="shared" si="63"/>
        <v>24578.7</v>
      </c>
      <c r="I145" s="331">
        <v>24578.7</v>
      </c>
      <c r="J145" s="404">
        <v>24578.7</v>
      </c>
    </row>
    <row r="146" spans="1:10" ht="20.25" customHeight="1" x14ac:dyDescent="0.25">
      <c r="A146" s="388"/>
      <c r="B146" s="77"/>
      <c r="C146" s="78"/>
      <c r="D146" s="42">
        <v>3221</v>
      </c>
      <c r="E146" s="472" t="s">
        <v>154</v>
      </c>
      <c r="F146" s="332">
        <v>458.82</v>
      </c>
      <c r="G146" s="333">
        <v>485.05</v>
      </c>
      <c r="H146" s="333">
        <v>1500</v>
      </c>
      <c r="I146" s="307"/>
      <c r="J146" s="397"/>
    </row>
    <row r="147" spans="1:10" ht="20.25" customHeight="1" x14ac:dyDescent="0.25">
      <c r="A147" s="388"/>
      <c r="B147" s="77"/>
      <c r="C147" s="78"/>
      <c r="D147" s="42">
        <v>3222</v>
      </c>
      <c r="E147" s="472" t="s">
        <v>63</v>
      </c>
      <c r="F147" s="332">
        <v>10884.28</v>
      </c>
      <c r="G147" s="333">
        <v>11062.94</v>
      </c>
      <c r="H147" s="333">
        <v>23009.55</v>
      </c>
      <c r="I147" s="307"/>
      <c r="J147" s="397"/>
    </row>
    <row r="148" spans="1:10" ht="20.25" customHeight="1" x14ac:dyDescent="0.25">
      <c r="A148" s="388"/>
      <c r="B148" s="77"/>
      <c r="C148" s="78"/>
      <c r="D148" s="42">
        <v>3225</v>
      </c>
      <c r="E148" s="472" t="s">
        <v>72</v>
      </c>
      <c r="F148" s="332">
        <v>0</v>
      </c>
      <c r="G148" s="333">
        <v>0</v>
      </c>
      <c r="H148" s="333">
        <v>69.150000000000006</v>
      </c>
      <c r="I148" s="307"/>
      <c r="J148" s="397"/>
    </row>
    <row r="149" spans="1:10" ht="20.25" customHeight="1" x14ac:dyDescent="0.25">
      <c r="A149" s="791"/>
      <c r="B149" s="792"/>
      <c r="C149" s="793"/>
      <c r="D149" s="41">
        <v>329</v>
      </c>
      <c r="E149" s="471" t="s">
        <v>97</v>
      </c>
      <c r="F149" s="331">
        <f t="shared" ref="F149:G149" si="64">SUM(F150)</f>
        <v>0</v>
      </c>
      <c r="G149" s="331">
        <f t="shared" si="64"/>
        <v>2930.12</v>
      </c>
      <c r="H149" s="331">
        <f>SUM(H150)</f>
        <v>300</v>
      </c>
      <c r="I149" s="331">
        <v>300</v>
      </c>
      <c r="J149" s="404">
        <v>300</v>
      </c>
    </row>
    <row r="150" spans="1:10" ht="20.25" customHeight="1" x14ac:dyDescent="0.25">
      <c r="A150" s="388"/>
      <c r="B150" s="77"/>
      <c r="C150" s="78"/>
      <c r="D150" s="52">
        <v>3299</v>
      </c>
      <c r="E150" s="487" t="s">
        <v>65</v>
      </c>
      <c r="F150" s="334">
        <v>0</v>
      </c>
      <c r="G150" s="335">
        <v>2930.12</v>
      </c>
      <c r="H150" s="335">
        <v>300</v>
      </c>
      <c r="I150" s="314"/>
      <c r="J150" s="405"/>
    </row>
    <row r="151" spans="1:10" ht="20.25" customHeight="1" x14ac:dyDescent="0.25">
      <c r="A151" s="791"/>
      <c r="B151" s="792"/>
      <c r="C151" s="793"/>
      <c r="D151" s="89">
        <v>323</v>
      </c>
      <c r="E151" s="465" t="s">
        <v>74</v>
      </c>
      <c r="F151" s="303">
        <f>F152</f>
        <v>3171.76</v>
      </c>
      <c r="G151" s="303">
        <f>G152</f>
        <v>0</v>
      </c>
      <c r="H151" s="303">
        <f>H152</f>
        <v>2000</v>
      </c>
      <c r="I151" s="303">
        <v>2000</v>
      </c>
      <c r="J151" s="392">
        <v>2000</v>
      </c>
    </row>
    <row r="152" spans="1:10" ht="20.25" customHeight="1" x14ac:dyDescent="0.25">
      <c r="A152" s="388"/>
      <c r="B152" s="77"/>
      <c r="C152" s="78"/>
      <c r="D152" s="92">
        <v>3232</v>
      </c>
      <c r="E152" s="466" t="s">
        <v>76</v>
      </c>
      <c r="F152" s="306">
        <v>3171.76</v>
      </c>
      <c r="G152" s="307"/>
      <c r="H152" s="307">
        <v>2000</v>
      </c>
      <c r="I152" s="307"/>
      <c r="J152" s="397"/>
    </row>
    <row r="153" spans="1:10" ht="20.25" customHeight="1" x14ac:dyDescent="0.25">
      <c r="A153" s="799"/>
      <c r="B153" s="800"/>
      <c r="C153" s="800"/>
      <c r="D153" s="362"/>
      <c r="E153" s="483" t="s">
        <v>47</v>
      </c>
      <c r="F153" s="357">
        <f>F154</f>
        <v>3798.2799999999997</v>
      </c>
      <c r="G153" s="357">
        <f t="shared" ref="G153:J154" si="65">G154</f>
        <v>0</v>
      </c>
      <c r="H153" s="357">
        <f t="shared" si="65"/>
        <v>2673.8</v>
      </c>
      <c r="I153" s="357">
        <f t="shared" si="65"/>
        <v>2673.8</v>
      </c>
      <c r="J153" s="419">
        <f t="shared" si="65"/>
        <v>2673.8</v>
      </c>
    </row>
    <row r="154" spans="1:10" ht="20.25" customHeight="1" x14ac:dyDescent="0.25">
      <c r="A154" s="801">
        <v>3</v>
      </c>
      <c r="B154" s="802"/>
      <c r="C154" s="802"/>
      <c r="D154" s="108"/>
      <c r="E154" s="488"/>
      <c r="F154" s="303">
        <f>F155</f>
        <v>3798.2799999999997</v>
      </c>
      <c r="G154" s="303">
        <f t="shared" si="65"/>
        <v>0</v>
      </c>
      <c r="H154" s="303">
        <f t="shared" si="65"/>
        <v>2673.8</v>
      </c>
      <c r="I154" s="303">
        <v>2673.8</v>
      </c>
      <c r="J154" s="392">
        <v>2673.8</v>
      </c>
    </row>
    <row r="155" spans="1:10" ht="20.25" customHeight="1" x14ac:dyDescent="0.25">
      <c r="A155" s="803">
        <v>32</v>
      </c>
      <c r="B155" s="804"/>
      <c r="C155" s="804"/>
      <c r="D155" s="379"/>
      <c r="E155" s="489" t="s">
        <v>36</v>
      </c>
      <c r="F155" s="376">
        <f>F156+F163+F172+F174</f>
        <v>3798.2799999999997</v>
      </c>
      <c r="G155" s="376">
        <f t="shared" ref="G155:H155" si="66">G156+G163+G172+G174</f>
        <v>0</v>
      </c>
      <c r="H155" s="376">
        <f t="shared" si="66"/>
        <v>2673.8</v>
      </c>
      <c r="I155" s="376">
        <f t="shared" ref="I155" si="67">I156+I163+I172+I174</f>
        <v>2673.8</v>
      </c>
      <c r="J155" s="674">
        <f t="shared" ref="J155" si="68">J156+J163+J172+J174</f>
        <v>2673.8</v>
      </c>
    </row>
    <row r="156" spans="1:10" ht="20.25" customHeight="1" x14ac:dyDescent="0.25">
      <c r="A156" s="805"/>
      <c r="B156" s="806"/>
      <c r="C156" s="806"/>
      <c r="D156" s="41">
        <v>322</v>
      </c>
      <c r="E156" s="471" t="s">
        <v>62</v>
      </c>
      <c r="F156" s="303">
        <f>F157+F161</f>
        <v>1466.53</v>
      </c>
      <c r="G156" s="378"/>
      <c r="H156" s="378"/>
      <c r="I156" s="378"/>
      <c r="J156" s="427"/>
    </row>
    <row r="157" spans="1:10" ht="20.25" customHeight="1" x14ac:dyDescent="0.25">
      <c r="A157" s="797"/>
      <c r="B157" s="798"/>
      <c r="C157" s="798"/>
      <c r="D157" s="42">
        <v>3221</v>
      </c>
      <c r="E157" s="472" t="s">
        <v>149</v>
      </c>
      <c r="F157" s="307">
        <v>783.87</v>
      </c>
      <c r="G157" s="377"/>
      <c r="H157" s="377"/>
      <c r="I157" s="377"/>
      <c r="J157" s="428"/>
    </row>
    <row r="158" spans="1:10" ht="20.25" customHeight="1" x14ac:dyDescent="0.25">
      <c r="A158" s="797"/>
      <c r="B158" s="798"/>
      <c r="C158" s="798"/>
      <c r="D158" s="42">
        <v>3222</v>
      </c>
      <c r="E158" s="472" t="s">
        <v>63</v>
      </c>
      <c r="F158" s="377"/>
      <c r="G158" s="377"/>
      <c r="H158" s="377"/>
      <c r="I158" s="377"/>
      <c r="J158" s="428"/>
    </row>
    <row r="159" spans="1:10" ht="20.25" customHeight="1" x14ac:dyDescent="0.25">
      <c r="A159" s="797"/>
      <c r="B159" s="798"/>
      <c r="C159" s="798"/>
      <c r="D159" s="42">
        <v>3223</v>
      </c>
      <c r="E159" s="472" t="s">
        <v>71</v>
      </c>
      <c r="F159" s="377"/>
      <c r="G159" s="377"/>
      <c r="H159" s="377"/>
      <c r="I159" s="377"/>
      <c r="J159" s="428"/>
    </row>
    <row r="160" spans="1:10" ht="20.25" customHeight="1" x14ac:dyDescent="0.25">
      <c r="A160" s="797"/>
      <c r="B160" s="798"/>
      <c r="C160" s="798"/>
      <c r="D160" s="42">
        <v>3224</v>
      </c>
      <c r="E160" s="476" t="s">
        <v>150</v>
      </c>
      <c r="F160" s="377"/>
      <c r="G160" s="377"/>
      <c r="H160" s="377"/>
      <c r="I160" s="377"/>
      <c r="J160" s="428"/>
    </row>
    <row r="161" spans="1:10" ht="20.25" customHeight="1" x14ac:dyDescent="0.25">
      <c r="A161" s="797"/>
      <c r="B161" s="798"/>
      <c r="C161" s="798"/>
      <c r="D161" s="42">
        <v>3225</v>
      </c>
      <c r="E161" s="472" t="s">
        <v>72</v>
      </c>
      <c r="F161" s="307">
        <v>682.66</v>
      </c>
      <c r="G161" s="307"/>
      <c r="H161" s="307"/>
      <c r="I161" s="307"/>
      <c r="J161" s="397"/>
    </row>
    <row r="162" spans="1:10" ht="20.25" customHeight="1" x14ac:dyDescent="0.25">
      <c r="A162" s="797"/>
      <c r="B162" s="798"/>
      <c r="C162" s="798"/>
      <c r="D162" s="42">
        <v>3227</v>
      </c>
      <c r="E162" s="472" t="s">
        <v>151</v>
      </c>
      <c r="F162" s="307"/>
      <c r="G162" s="307"/>
      <c r="H162" s="307"/>
      <c r="I162" s="307"/>
      <c r="J162" s="397"/>
    </row>
    <row r="163" spans="1:10" ht="20.25" customHeight="1" x14ac:dyDescent="0.25">
      <c r="A163" s="805"/>
      <c r="B163" s="806"/>
      <c r="C163" s="806"/>
      <c r="D163" s="41">
        <v>323</v>
      </c>
      <c r="E163" s="471" t="s">
        <v>74</v>
      </c>
      <c r="F163" s="303">
        <f>F164</f>
        <v>7.01</v>
      </c>
      <c r="G163" s="303"/>
      <c r="H163" s="303"/>
      <c r="I163" s="303"/>
      <c r="J163" s="392"/>
    </row>
    <row r="164" spans="1:10" ht="20.25" customHeight="1" x14ac:dyDescent="0.25">
      <c r="A164" s="797"/>
      <c r="B164" s="798"/>
      <c r="C164" s="798"/>
      <c r="D164" s="42">
        <v>3231</v>
      </c>
      <c r="E164" s="472" t="s">
        <v>75</v>
      </c>
      <c r="F164" s="307">
        <v>7.01</v>
      </c>
      <c r="G164" s="307"/>
      <c r="H164" s="307"/>
      <c r="I164" s="307"/>
      <c r="J164" s="397"/>
    </row>
    <row r="165" spans="1:10" ht="20.25" customHeight="1" x14ac:dyDescent="0.25">
      <c r="A165" s="797"/>
      <c r="B165" s="798"/>
      <c r="C165" s="798"/>
      <c r="D165" s="42">
        <v>3232</v>
      </c>
      <c r="E165" s="472" t="s">
        <v>76</v>
      </c>
      <c r="F165" s="307"/>
      <c r="G165" s="307"/>
      <c r="H165" s="307"/>
      <c r="I165" s="307"/>
      <c r="J165" s="397"/>
    </row>
    <row r="166" spans="1:10" ht="20.25" customHeight="1" x14ac:dyDescent="0.25">
      <c r="A166" s="797"/>
      <c r="B166" s="798"/>
      <c r="C166" s="798"/>
      <c r="D166" s="42">
        <v>3234</v>
      </c>
      <c r="E166" s="472" t="s">
        <v>78</v>
      </c>
      <c r="F166" s="307"/>
      <c r="G166" s="307"/>
      <c r="H166" s="307"/>
      <c r="I166" s="307"/>
      <c r="J166" s="397"/>
    </row>
    <row r="167" spans="1:10" ht="20.25" customHeight="1" x14ac:dyDescent="0.25">
      <c r="A167" s="797"/>
      <c r="B167" s="798"/>
      <c r="C167" s="798"/>
      <c r="D167" s="42">
        <v>3235</v>
      </c>
      <c r="E167" s="472" t="s">
        <v>79</v>
      </c>
      <c r="F167" s="307"/>
      <c r="G167" s="307"/>
      <c r="H167" s="307"/>
      <c r="I167" s="307"/>
      <c r="J167" s="397"/>
    </row>
    <row r="168" spans="1:10" ht="20.25" customHeight="1" x14ac:dyDescent="0.25">
      <c r="A168" s="797"/>
      <c r="B168" s="798"/>
      <c r="C168" s="798"/>
      <c r="D168" s="42">
        <v>3236</v>
      </c>
      <c r="E168" s="472" t="s">
        <v>80</v>
      </c>
      <c r="F168" s="307"/>
      <c r="G168" s="307"/>
      <c r="H168" s="307"/>
      <c r="I168" s="307"/>
      <c r="J168" s="397"/>
    </row>
    <row r="169" spans="1:10" ht="20.25" customHeight="1" x14ac:dyDescent="0.25">
      <c r="A169" s="797"/>
      <c r="B169" s="798"/>
      <c r="C169" s="798"/>
      <c r="D169" s="42">
        <v>3237</v>
      </c>
      <c r="E169" s="472" t="s">
        <v>81</v>
      </c>
      <c r="F169" s="307"/>
      <c r="G169" s="307"/>
      <c r="H169" s="307"/>
      <c r="I169" s="307"/>
      <c r="J169" s="397"/>
    </row>
    <row r="170" spans="1:10" ht="20.25" customHeight="1" x14ac:dyDescent="0.25">
      <c r="A170" s="797"/>
      <c r="B170" s="798"/>
      <c r="C170" s="798"/>
      <c r="D170" s="42">
        <v>3238</v>
      </c>
      <c r="E170" s="472" t="s">
        <v>82</v>
      </c>
      <c r="F170" s="307"/>
      <c r="G170" s="307"/>
      <c r="H170" s="307"/>
      <c r="I170" s="307"/>
      <c r="J170" s="397"/>
    </row>
    <row r="171" spans="1:10" ht="20.25" customHeight="1" x14ac:dyDescent="0.25">
      <c r="A171" s="797"/>
      <c r="B171" s="798"/>
      <c r="C171" s="798"/>
      <c r="D171" s="42">
        <v>3239</v>
      </c>
      <c r="E171" s="472" t="s">
        <v>83</v>
      </c>
      <c r="F171" s="307"/>
      <c r="G171" s="307"/>
      <c r="H171" s="307"/>
      <c r="I171" s="307"/>
      <c r="J171" s="397"/>
    </row>
    <row r="172" spans="1:10" ht="20.25" customHeight="1" x14ac:dyDescent="0.25">
      <c r="A172" s="805"/>
      <c r="B172" s="806"/>
      <c r="C172" s="806"/>
      <c r="D172" s="41">
        <v>324</v>
      </c>
      <c r="E172" s="471"/>
      <c r="F172" s="303">
        <f>F173</f>
        <v>509.57</v>
      </c>
      <c r="G172" s="303"/>
      <c r="H172" s="303"/>
      <c r="I172" s="303"/>
      <c r="J172" s="392"/>
    </row>
    <row r="173" spans="1:10" ht="20.25" customHeight="1" x14ac:dyDescent="0.25">
      <c r="A173" s="797"/>
      <c r="B173" s="798"/>
      <c r="C173" s="798"/>
      <c r="D173" s="42">
        <v>3241</v>
      </c>
      <c r="E173" s="472" t="s">
        <v>120</v>
      </c>
      <c r="F173" s="307">
        <v>509.57</v>
      </c>
      <c r="G173" s="307"/>
      <c r="H173" s="307"/>
      <c r="I173" s="307"/>
      <c r="J173" s="397"/>
    </row>
    <row r="174" spans="1:10" ht="20.25" customHeight="1" x14ac:dyDescent="0.25">
      <c r="A174" s="805"/>
      <c r="B174" s="806"/>
      <c r="C174" s="806"/>
      <c r="D174" s="41">
        <v>329</v>
      </c>
      <c r="E174" s="471" t="s">
        <v>65</v>
      </c>
      <c r="F174" s="303">
        <f>F177+F178+F180</f>
        <v>1815.17</v>
      </c>
      <c r="G174" s="303">
        <f t="shared" ref="G174" si="69">G177+G178+G180</f>
        <v>0</v>
      </c>
      <c r="H174" s="303">
        <f>H175+H176+H177+H178+H179+H180</f>
        <v>2673.8</v>
      </c>
      <c r="I174" s="303">
        <v>2673.8</v>
      </c>
      <c r="J174" s="392">
        <v>2673.8</v>
      </c>
    </row>
    <row r="175" spans="1:10" ht="20.25" customHeight="1" x14ac:dyDescent="0.25">
      <c r="A175" s="797"/>
      <c r="B175" s="798"/>
      <c r="C175" s="798"/>
      <c r="D175" s="43">
        <v>3291</v>
      </c>
      <c r="E175" s="485" t="s">
        <v>84</v>
      </c>
      <c r="F175" s="307"/>
      <c r="G175" s="307"/>
      <c r="H175" s="307"/>
      <c r="I175" s="307"/>
      <c r="J175" s="397"/>
    </row>
    <row r="176" spans="1:10" ht="20.25" customHeight="1" x14ac:dyDescent="0.25">
      <c r="A176" s="705"/>
      <c r="B176" s="706"/>
      <c r="C176" s="707"/>
      <c r="D176" s="43">
        <v>3292</v>
      </c>
      <c r="E176" s="485" t="s">
        <v>184</v>
      </c>
      <c r="F176" s="307"/>
      <c r="G176" s="307"/>
      <c r="H176" s="307">
        <v>1464</v>
      </c>
      <c r="I176" s="307"/>
      <c r="J176" s="397"/>
    </row>
    <row r="177" spans="1:10" ht="20.25" customHeight="1" x14ac:dyDescent="0.25">
      <c r="A177" s="797"/>
      <c r="B177" s="798"/>
      <c r="C177" s="798"/>
      <c r="D177" s="43">
        <v>3293</v>
      </c>
      <c r="E177" s="485" t="s">
        <v>85</v>
      </c>
      <c r="F177" s="307">
        <v>41.6</v>
      </c>
      <c r="G177" s="307"/>
      <c r="H177" s="307"/>
      <c r="I177" s="307"/>
      <c r="J177" s="397"/>
    </row>
    <row r="178" spans="1:10" ht="20.25" customHeight="1" x14ac:dyDescent="0.25">
      <c r="A178" s="797"/>
      <c r="B178" s="798"/>
      <c r="C178" s="798"/>
      <c r="D178" s="43">
        <v>3294</v>
      </c>
      <c r="E178" s="485" t="s">
        <v>86</v>
      </c>
      <c r="F178" s="307">
        <v>300</v>
      </c>
      <c r="G178" s="307"/>
      <c r="H178" s="307">
        <v>528</v>
      </c>
      <c r="I178" s="307"/>
      <c r="J178" s="397"/>
    </row>
    <row r="179" spans="1:10" ht="20.25" customHeight="1" x14ac:dyDescent="0.25">
      <c r="A179" s="797"/>
      <c r="B179" s="798"/>
      <c r="C179" s="798"/>
      <c r="D179" s="43">
        <v>3295</v>
      </c>
      <c r="E179" s="485" t="s">
        <v>87</v>
      </c>
      <c r="F179" s="307"/>
      <c r="G179" s="307"/>
      <c r="H179" s="307"/>
      <c r="I179" s="307"/>
      <c r="J179" s="397"/>
    </row>
    <row r="180" spans="1:10" ht="20.25" customHeight="1" thickBot="1" x14ac:dyDescent="0.3">
      <c r="A180" s="810"/>
      <c r="B180" s="811"/>
      <c r="C180" s="811"/>
      <c r="D180" s="52">
        <v>3299</v>
      </c>
      <c r="E180" s="487" t="s">
        <v>65</v>
      </c>
      <c r="F180" s="314">
        <v>1473.57</v>
      </c>
      <c r="G180" s="314"/>
      <c r="H180" s="314">
        <v>681.8</v>
      </c>
      <c r="I180" s="314"/>
      <c r="J180" s="405"/>
    </row>
    <row r="181" spans="1:10" ht="20.25" customHeight="1" thickBot="1" x14ac:dyDescent="0.3">
      <c r="A181" s="776" t="s">
        <v>158</v>
      </c>
      <c r="B181" s="777"/>
      <c r="C181" s="777"/>
      <c r="D181" s="777"/>
      <c r="E181" s="778"/>
      <c r="F181" s="364">
        <f>F132+F153</f>
        <v>54909</v>
      </c>
      <c r="G181" s="365">
        <f>G132</f>
        <v>51040.990000000005</v>
      </c>
      <c r="H181" s="365">
        <f>H132+H153</f>
        <v>114673.8</v>
      </c>
      <c r="I181" s="365">
        <f t="shared" ref="I181:J181" si="70">I132+I153</f>
        <v>114673.8</v>
      </c>
      <c r="J181" s="675">
        <f t="shared" si="70"/>
        <v>114673.8</v>
      </c>
    </row>
    <row r="182" spans="1:10" ht="20.25" customHeight="1" x14ac:dyDescent="0.25">
      <c r="A182" s="731"/>
      <c r="B182" s="732"/>
      <c r="C182" s="733"/>
      <c r="D182" s="599"/>
      <c r="E182" s="366" t="s">
        <v>37</v>
      </c>
      <c r="F182" s="348">
        <f>F183</f>
        <v>1634.72</v>
      </c>
      <c r="G182" s="348">
        <f t="shared" ref="G182:J182" si="71">G183</f>
        <v>1513.04</v>
      </c>
      <c r="H182" s="348">
        <f t="shared" si="71"/>
        <v>3842.2300000000005</v>
      </c>
      <c r="I182" s="348">
        <f t="shared" si="71"/>
        <v>2904.33</v>
      </c>
      <c r="J182" s="429">
        <f t="shared" si="71"/>
        <v>2904.33</v>
      </c>
    </row>
    <row r="183" spans="1:10" ht="20.25" customHeight="1" x14ac:dyDescent="0.25">
      <c r="A183" s="761">
        <v>31</v>
      </c>
      <c r="B183" s="762"/>
      <c r="C183" s="763"/>
      <c r="D183" s="611"/>
      <c r="E183" s="611" t="s">
        <v>96</v>
      </c>
      <c r="F183" s="301">
        <f>F184</f>
        <v>1634.72</v>
      </c>
      <c r="G183" s="302">
        <f>G184</f>
        <v>1513.04</v>
      </c>
      <c r="H183" s="302">
        <f>H184</f>
        <v>3842.2300000000005</v>
      </c>
      <c r="I183" s="302">
        <f t="shared" ref="I183:J183" si="72">I184</f>
        <v>2904.33</v>
      </c>
      <c r="J183" s="383">
        <f t="shared" si="72"/>
        <v>2904.33</v>
      </c>
    </row>
    <row r="184" spans="1:10" ht="20.25" customHeight="1" x14ac:dyDescent="0.25">
      <c r="A184" s="714">
        <v>32</v>
      </c>
      <c r="B184" s="715"/>
      <c r="C184" s="716"/>
      <c r="D184" s="596"/>
      <c r="E184" s="93" t="s">
        <v>36</v>
      </c>
      <c r="F184" s="308">
        <f>F197+F192+F187+F185</f>
        <v>1634.72</v>
      </c>
      <c r="G184" s="308">
        <f t="shared" ref="G184:J184" si="73">G197+G192+G187+G185</f>
        <v>1513.04</v>
      </c>
      <c r="H184" s="308">
        <f t="shared" si="73"/>
        <v>3842.2300000000005</v>
      </c>
      <c r="I184" s="308">
        <f t="shared" si="73"/>
        <v>2904.33</v>
      </c>
      <c r="J184" s="385">
        <f t="shared" si="73"/>
        <v>2904.33</v>
      </c>
    </row>
    <row r="185" spans="1:10" ht="20.25" customHeight="1" x14ac:dyDescent="0.25">
      <c r="A185" s="743"/>
      <c r="B185" s="744"/>
      <c r="C185" s="745"/>
      <c r="D185" s="89">
        <v>321</v>
      </c>
      <c r="E185" s="465" t="s">
        <v>61</v>
      </c>
      <c r="F185" s="303">
        <f t="shared" ref="F185" si="74">SUM(F186:F189)</f>
        <v>0</v>
      </c>
      <c r="G185" s="303">
        <f>G186</f>
        <v>0</v>
      </c>
      <c r="H185" s="303">
        <f t="shared" ref="H185" si="75">H186</f>
        <v>1590</v>
      </c>
      <c r="I185" s="303">
        <v>1320</v>
      </c>
      <c r="J185" s="392">
        <v>1320</v>
      </c>
    </row>
    <row r="186" spans="1:10" ht="20.25" customHeight="1" x14ac:dyDescent="0.25">
      <c r="A186" s="705"/>
      <c r="B186" s="706"/>
      <c r="C186" s="707"/>
      <c r="D186" s="92">
        <v>3211</v>
      </c>
      <c r="E186" s="466" t="s">
        <v>68</v>
      </c>
      <c r="F186" s="307">
        <v>0</v>
      </c>
      <c r="G186" s="307"/>
      <c r="H186" s="307">
        <v>1590</v>
      </c>
      <c r="I186" s="631"/>
      <c r="J186" s="397"/>
    </row>
    <row r="187" spans="1:10" ht="20.25" customHeight="1" x14ac:dyDescent="0.25">
      <c r="A187" s="805"/>
      <c r="B187" s="806"/>
      <c r="C187" s="806"/>
      <c r="D187" s="41">
        <v>322</v>
      </c>
      <c r="E187" s="471" t="s">
        <v>62</v>
      </c>
      <c r="F187" s="378"/>
      <c r="G187" s="303">
        <f>G188+G189+G190+G191</f>
        <v>0</v>
      </c>
      <c r="H187" s="303">
        <f t="shared" ref="H187" si="76">H188+H189+H190+H191</f>
        <v>1212.4100000000001</v>
      </c>
      <c r="I187" s="303">
        <v>526.22</v>
      </c>
      <c r="J187" s="392">
        <v>526.22</v>
      </c>
    </row>
    <row r="188" spans="1:10" ht="20.25" customHeight="1" x14ac:dyDescent="0.25">
      <c r="A188" s="797"/>
      <c r="B188" s="798"/>
      <c r="C188" s="798"/>
      <c r="D188" s="42">
        <v>3221</v>
      </c>
      <c r="E188" s="472" t="s">
        <v>149</v>
      </c>
      <c r="F188" s="377"/>
      <c r="G188" s="307"/>
      <c r="H188" s="307">
        <v>92.03</v>
      </c>
      <c r="I188" s="631"/>
      <c r="J188" s="397"/>
    </row>
    <row r="189" spans="1:10" ht="20.25" customHeight="1" x14ac:dyDescent="0.25">
      <c r="A189" s="797"/>
      <c r="B189" s="798"/>
      <c r="C189" s="798"/>
      <c r="D189" s="42">
        <v>3222</v>
      </c>
      <c r="E189" s="472" t="s">
        <v>63</v>
      </c>
      <c r="F189" s="377"/>
      <c r="G189" s="307"/>
      <c r="H189" s="307">
        <v>471.87</v>
      </c>
      <c r="I189" s="631"/>
      <c r="J189" s="397"/>
    </row>
    <row r="190" spans="1:10" ht="20.25" customHeight="1" x14ac:dyDescent="0.25">
      <c r="A190" s="797"/>
      <c r="B190" s="798"/>
      <c r="C190" s="798"/>
      <c r="D190" s="42">
        <v>3224</v>
      </c>
      <c r="E190" s="476" t="s">
        <v>150</v>
      </c>
      <c r="F190" s="377"/>
      <c r="G190" s="307"/>
      <c r="H190" s="307">
        <v>479.36</v>
      </c>
      <c r="I190" s="631"/>
      <c r="J190" s="397">
        <f>I190</f>
        <v>0</v>
      </c>
    </row>
    <row r="191" spans="1:10" ht="20.25" customHeight="1" x14ac:dyDescent="0.25">
      <c r="A191" s="797"/>
      <c r="B191" s="798"/>
      <c r="C191" s="798"/>
      <c r="D191" s="42">
        <v>3225</v>
      </c>
      <c r="E191" s="472" t="s">
        <v>72</v>
      </c>
      <c r="F191" s="307"/>
      <c r="G191" s="307">
        <v>0</v>
      </c>
      <c r="H191" s="307">
        <v>169.15</v>
      </c>
      <c r="I191" s="631">
        <v>0</v>
      </c>
      <c r="J191" s="397"/>
    </row>
    <row r="192" spans="1:10" ht="20.25" customHeight="1" x14ac:dyDescent="0.25">
      <c r="A192" s="805"/>
      <c r="B192" s="806"/>
      <c r="C192" s="806"/>
      <c r="D192" s="41">
        <v>323</v>
      </c>
      <c r="E192" s="471" t="s">
        <v>74</v>
      </c>
      <c r="F192" s="303">
        <f>F193+F194+F195+F196</f>
        <v>1634.72</v>
      </c>
      <c r="G192" s="303">
        <f>G193+G194+G195+G196</f>
        <v>1513.04</v>
      </c>
      <c r="H192" s="303">
        <f t="shared" ref="H192" si="77">H193+H194+H195+H196</f>
        <v>1039.8200000000002</v>
      </c>
      <c r="I192" s="303">
        <v>1058.1099999999999</v>
      </c>
      <c r="J192" s="392">
        <v>1058.1099999999999</v>
      </c>
    </row>
    <row r="193" spans="1:10" ht="20.25" customHeight="1" x14ac:dyDescent="0.25">
      <c r="A193" s="797"/>
      <c r="B193" s="798"/>
      <c r="C193" s="798"/>
      <c r="D193" s="42">
        <v>3231</v>
      </c>
      <c r="E193" s="472" t="s">
        <v>75</v>
      </c>
      <c r="F193" s="307"/>
      <c r="G193" s="307"/>
      <c r="H193" s="307">
        <v>112.98</v>
      </c>
      <c r="I193" s="631"/>
      <c r="J193" s="397"/>
    </row>
    <row r="194" spans="1:10" ht="20.25" customHeight="1" x14ac:dyDescent="0.25">
      <c r="A194" s="797"/>
      <c r="B194" s="798"/>
      <c r="C194" s="798"/>
      <c r="D194" s="42">
        <v>3232</v>
      </c>
      <c r="E194" s="472" t="s">
        <v>76</v>
      </c>
      <c r="F194" s="307"/>
      <c r="G194" s="307">
        <v>0</v>
      </c>
      <c r="H194" s="307">
        <v>230</v>
      </c>
      <c r="I194" s="631">
        <v>0</v>
      </c>
      <c r="J194" s="397"/>
    </row>
    <row r="195" spans="1:10" ht="20.25" customHeight="1" x14ac:dyDescent="0.25">
      <c r="A195" s="797"/>
      <c r="B195" s="798"/>
      <c r="C195" s="798"/>
      <c r="D195" s="42">
        <v>3237</v>
      </c>
      <c r="E195" s="472" t="s">
        <v>81</v>
      </c>
      <c r="F195" s="307">
        <v>1634.72</v>
      </c>
      <c r="G195" s="307">
        <v>1513.04</v>
      </c>
      <c r="H195" s="307">
        <v>546.84</v>
      </c>
      <c r="I195" s="631"/>
      <c r="J195" s="397">
        <f>I195</f>
        <v>0</v>
      </c>
    </row>
    <row r="196" spans="1:10" ht="20.25" customHeight="1" x14ac:dyDescent="0.25">
      <c r="A196" s="797"/>
      <c r="B196" s="798"/>
      <c r="C196" s="798"/>
      <c r="D196" s="42">
        <v>3239</v>
      </c>
      <c r="E196" s="472" t="s">
        <v>83</v>
      </c>
      <c r="F196" s="307"/>
      <c r="G196" s="307"/>
      <c r="H196" s="307">
        <v>150</v>
      </c>
      <c r="I196" s="631"/>
      <c r="J196" s="397"/>
    </row>
    <row r="197" spans="1:10" ht="20.25" customHeight="1" x14ac:dyDescent="0.25">
      <c r="A197" s="805"/>
      <c r="B197" s="806"/>
      <c r="C197" s="806"/>
      <c r="D197" s="41">
        <v>329</v>
      </c>
      <c r="E197" s="471" t="s">
        <v>65</v>
      </c>
      <c r="F197" s="303">
        <f>F198+F199</f>
        <v>0</v>
      </c>
      <c r="G197" s="303">
        <f>G198+G199</f>
        <v>0</v>
      </c>
      <c r="H197" s="303">
        <f t="shared" ref="H197:J197" si="78">H198+H199</f>
        <v>0</v>
      </c>
      <c r="I197" s="303">
        <f t="shared" si="78"/>
        <v>0</v>
      </c>
      <c r="J197" s="392">
        <f t="shared" si="78"/>
        <v>0</v>
      </c>
    </row>
    <row r="198" spans="1:10" ht="20.25" customHeight="1" x14ac:dyDescent="0.25">
      <c r="A198" s="797"/>
      <c r="B198" s="798"/>
      <c r="C198" s="798"/>
      <c r="D198" s="43">
        <v>3293</v>
      </c>
      <c r="E198" s="485" t="s">
        <v>85</v>
      </c>
      <c r="F198" s="307"/>
      <c r="G198" s="307"/>
      <c r="H198" s="307">
        <v>0</v>
      </c>
      <c r="I198" s="631"/>
      <c r="J198" s="397">
        <v>0</v>
      </c>
    </row>
    <row r="199" spans="1:10" ht="20.25" customHeight="1" thickBot="1" x14ac:dyDescent="0.3">
      <c r="A199" s="815"/>
      <c r="B199" s="816"/>
      <c r="C199" s="816"/>
      <c r="D199" s="632">
        <v>3299</v>
      </c>
      <c r="E199" s="633" t="s">
        <v>65</v>
      </c>
      <c r="F199" s="634"/>
      <c r="G199" s="634"/>
      <c r="H199" s="634">
        <v>0</v>
      </c>
      <c r="I199" s="635"/>
      <c r="J199" s="636">
        <v>0</v>
      </c>
    </row>
    <row r="200" spans="1:10" ht="20.25" customHeight="1" thickBot="1" x14ac:dyDescent="0.3">
      <c r="A200" s="776" t="s">
        <v>159</v>
      </c>
      <c r="B200" s="777"/>
      <c r="C200" s="777"/>
      <c r="D200" s="777"/>
      <c r="E200" s="778"/>
      <c r="F200" s="364">
        <f>F182</f>
        <v>1634.72</v>
      </c>
      <c r="G200" s="364">
        <f>G182</f>
        <v>1513.04</v>
      </c>
      <c r="H200" s="364">
        <f t="shared" ref="H200:J200" si="79">H182</f>
        <v>3842.2300000000005</v>
      </c>
      <c r="I200" s="364">
        <f t="shared" si="79"/>
        <v>2904.33</v>
      </c>
      <c r="J200" s="643">
        <f t="shared" si="79"/>
        <v>2904.33</v>
      </c>
    </row>
    <row r="201" spans="1:10" ht="20.25" customHeight="1" thickBot="1" x14ac:dyDescent="0.3">
      <c r="A201" s="794"/>
      <c r="B201" s="795"/>
      <c r="C201" s="796"/>
      <c r="D201" s="646"/>
      <c r="E201" s="647" t="s">
        <v>52</v>
      </c>
      <c r="F201" s="328">
        <f>F202</f>
        <v>955.62000000000012</v>
      </c>
      <c r="G201" s="328">
        <f t="shared" ref="G201:J201" si="80">G202</f>
        <v>0</v>
      </c>
      <c r="H201" s="328">
        <f t="shared" si="80"/>
        <v>0</v>
      </c>
      <c r="I201" s="328">
        <f t="shared" si="80"/>
        <v>0</v>
      </c>
      <c r="J201" s="394">
        <f t="shared" si="80"/>
        <v>0</v>
      </c>
    </row>
    <row r="202" spans="1:10" ht="20.25" customHeight="1" x14ac:dyDescent="0.25">
      <c r="A202" s="734">
        <v>11</v>
      </c>
      <c r="B202" s="735"/>
      <c r="C202" s="736"/>
      <c r="D202" s="600"/>
      <c r="E202" s="477" t="s">
        <v>18</v>
      </c>
      <c r="F202" s="311">
        <f>F203</f>
        <v>955.62000000000012</v>
      </c>
      <c r="G202" s="312">
        <f>G203</f>
        <v>0</v>
      </c>
      <c r="H202" s="312">
        <f t="shared" ref="H202:J202" si="81">H203</f>
        <v>0</v>
      </c>
      <c r="I202" s="312">
        <f t="shared" si="81"/>
        <v>0</v>
      </c>
      <c r="J202" s="402">
        <f t="shared" si="81"/>
        <v>0</v>
      </c>
    </row>
    <row r="203" spans="1:10" ht="20.25" customHeight="1" x14ac:dyDescent="0.25">
      <c r="A203" s="737">
        <v>3</v>
      </c>
      <c r="B203" s="738"/>
      <c r="C203" s="739"/>
      <c r="D203" s="602"/>
      <c r="E203" s="613" t="s">
        <v>21</v>
      </c>
      <c r="F203" s="319">
        <f>F205+F207</f>
        <v>955.62000000000012</v>
      </c>
      <c r="G203" s="303">
        <f t="shared" ref="G203:J203" si="82">SUM(G204)</f>
        <v>0</v>
      </c>
      <c r="H203" s="303">
        <f t="shared" si="82"/>
        <v>0</v>
      </c>
      <c r="I203" s="303">
        <f t="shared" si="82"/>
        <v>0</v>
      </c>
      <c r="J203" s="392">
        <f t="shared" si="82"/>
        <v>0</v>
      </c>
    </row>
    <row r="204" spans="1:10" ht="20.25" customHeight="1" x14ac:dyDescent="0.25">
      <c r="A204" s="714">
        <v>31</v>
      </c>
      <c r="B204" s="715"/>
      <c r="C204" s="716"/>
      <c r="D204" s="596"/>
      <c r="E204" s="475" t="s">
        <v>22</v>
      </c>
      <c r="F204" s="325">
        <f>F206</f>
        <v>656.19</v>
      </c>
      <c r="G204" s="308">
        <f t="shared" ref="G204:H204" si="83">G207+G205</f>
        <v>0</v>
      </c>
      <c r="H204" s="308">
        <f t="shared" si="83"/>
        <v>0</v>
      </c>
      <c r="I204" s="308"/>
      <c r="J204" s="385"/>
    </row>
    <row r="205" spans="1:10" ht="20.25" customHeight="1" x14ac:dyDescent="0.25">
      <c r="A205" s="386"/>
      <c r="B205" s="75"/>
      <c r="C205" s="76"/>
      <c r="D205" s="110">
        <v>311</v>
      </c>
      <c r="E205" s="613" t="s">
        <v>118</v>
      </c>
      <c r="F205" s="326">
        <f>F206</f>
        <v>656.19</v>
      </c>
      <c r="G205" s="305">
        <f t="shared" ref="G205:J205" si="84">G206</f>
        <v>0</v>
      </c>
      <c r="H205" s="305">
        <f t="shared" si="84"/>
        <v>0</v>
      </c>
      <c r="I205" s="305">
        <f t="shared" si="84"/>
        <v>0</v>
      </c>
      <c r="J205" s="387">
        <f t="shared" si="84"/>
        <v>0</v>
      </c>
    </row>
    <row r="206" spans="1:10" ht="20.25" customHeight="1" x14ac:dyDescent="0.25">
      <c r="A206" s="388"/>
      <c r="B206" s="77"/>
      <c r="C206" s="78"/>
      <c r="D206" s="111">
        <v>3111</v>
      </c>
      <c r="E206" s="614" t="s">
        <v>56</v>
      </c>
      <c r="F206" s="315">
        <v>656.19</v>
      </c>
      <c r="G206" s="306"/>
      <c r="H206" s="306"/>
      <c r="I206" s="306"/>
      <c r="J206" s="430"/>
    </row>
    <row r="207" spans="1:10" ht="20.25" customHeight="1" x14ac:dyDescent="0.25">
      <c r="A207" s="743"/>
      <c r="B207" s="744"/>
      <c r="C207" s="745"/>
      <c r="D207" s="84">
        <v>312</v>
      </c>
      <c r="E207" s="478" t="s">
        <v>58</v>
      </c>
      <c r="F207" s="319">
        <f>SUM(F208+F209)</f>
        <v>299.43</v>
      </c>
      <c r="G207" s="303">
        <f t="shared" ref="G207:J207" si="85">SUM(G208+G209)</f>
        <v>0</v>
      </c>
      <c r="H207" s="303">
        <f t="shared" si="85"/>
        <v>0</v>
      </c>
      <c r="I207" s="303">
        <f t="shared" si="85"/>
        <v>0</v>
      </c>
      <c r="J207" s="392">
        <f t="shared" si="85"/>
        <v>0</v>
      </c>
    </row>
    <row r="208" spans="1:10" ht="20.25" customHeight="1" x14ac:dyDescent="0.25">
      <c r="A208" s="705"/>
      <c r="B208" s="706"/>
      <c r="C208" s="707"/>
      <c r="D208" s="94">
        <v>3121</v>
      </c>
      <c r="E208" s="479" t="s">
        <v>58</v>
      </c>
      <c r="F208" s="315">
        <v>0</v>
      </c>
      <c r="G208" s="307"/>
      <c r="H208" s="307"/>
      <c r="I208" s="307"/>
      <c r="J208" s="397"/>
    </row>
    <row r="209" spans="1:10" ht="20.25" customHeight="1" thickBot="1" x14ac:dyDescent="0.3">
      <c r="A209" s="608"/>
      <c r="B209" s="609"/>
      <c r="C209" s="610"/>
      <c r="D209" s="161">
        <v>3132</v>
      </c>
      <c r="E209" s="644" t="s">
        <v>122</v>
      </c>
      <c r="F209" s="645">
        <v>299.43</v>
      </c>
      <c r="G209" s="314">
        <v>0</v>
      </c>
      <c r="H209" s="314">
        <v>0</v>
      </c>
      <c r="I209" s="314"/>
      <c r="J209" s="405"/>
    </row>
    <row r="210" spans="1:10" ht="20.25" customHeight="1" thickBot="1" x14ac:dyDescent="0.3">
      <c r="A210" s="794" t="s">
        <v>195</v>
      </c>
      <c r="B210" s="795"/>
      <c r="C210" s="796"/>
      <c r="D210" s="646"/>
      <c r="E210" s="647" t="s">
        <v>155</v>
      </c>
      <c r="F210" s="328">
        <f>F211</f>
        <v>907.49</v>
      </c>
      <c r="G210" s="328">
        <f t="shared" ref="G210:J210" si="86">G211</f>
        <v>1250.4900000000002</v>
      </c>
      <c r="H210" s="328">
        <f t="shared" si="86"/>
        <v>2631.56</v>
      </c>
      <c r="I210" s="328">
        <f t="shared" si="86"/>
        <v>1663.26</v>
      </c>
      <c r="J210" s="394">
        <f t="shared" si="86"/>
        <v>1663.26</v>
      </c>
    </row>
    <row r="211" spans="1:10" ht="20.25" customHeight="1" x14ac:dyDescent="0.25">
      <c r="A211" s="734">
        <v>11</v>
      </c>
      <c r="B211" s="735"/>
      <c r="C211" s="736"/>
      <c r="D211" s="600"/>
      <c r="E211" s="477" t="s">
        <v>18</v>
      </c>
      <c r="F211" s="311">
        <f>F212</f>
        <v>907.49</v>
      </c>
      <c r="G211" s="312">
        <f>G212</f>
        <v>1250.4900000000002</v>
      </c>
      <c r="H211" s="312">
        <f>H212</f>
        <v>2631.56</v>
      </c>
      <c r="I211" s="312">
        <f t="shared" ref="I211:J211" si="87">I212</f>
        <v>1663.26</v>
      </c>
      <c r="J211" s="402">
        <f t="shared" si="87"/>
        <v>1663.26</v>
      </c>
    </row>
    <row r="212" spans="1:10" ht="20.25" customHeight="1" x14ac:dyDescent="0.25">
      <c r="A212" s="737">
        <v>3</v>
      </c>
      <c r="B212" s="738"/>
      <c r="C212" s="739"/>
      <c r="D212" s="602"/>
      <c r="E212" s="613" t="s">
        <v>21</v>
      </c>
      <c r="F212" s="319">
        <f>F213</f>
        <v>907.49</v>
      </c>
      <c r="G212" s="303">
        <f>G213</f>
        <v>1250.4900000000002</v>
      </c>
      <c r="H212" s="303">
        <f>H214+H222</f>
        <v>2631.56</v>
      </c>
      <c r="I212" s="303">
        <f>I214</f>
        <v>1663.26</v>
      </c>
      <c r="J212" s="392">
        <f>J214</f>
        <v>1663.26</v>
      </c>
    </row>
    <row r="213" spans="1:10" ht="20.25" customHeight="1" x14ac:dyDescent="0.25">
      <c r="A213" s="431"/>
      <c r="B213" s="96"/>
      <c r="C213" s="97"/>
      <c r="D213" s="98"/>
      <c r="E213" s="486"/>
      <c r="F213" s="301">
        <f>F214+F222</f>
        <v>907.49</v>
      </c>
      <c r="G213" s="301">
        <f>G214</f>
        <v>1250.4900000000002</v>
      </c>
      <c r="H213" s="301">
        <f>H214</f>
        <v>2499.08</v>
      </c>
      <c r="I213" s="301"/>
      <c r="J213" s="432"/>
    </row>
    <row r="214" spans="1:10" ht="20.25" customHeight="1" x14ac:dyDescent="0.25">
      <c r="A214" s="594">
        <v>31</v>
      </c>
      <c r="B214" s="595"/>
      <c r="C214" s="596"/>
      <c r="D214" s="83"/>
      <c r="E214" s="454" t="s">
        <v>22</v>
      </c>
      <c r="F214" s="304">
        <f>F215+F217+F219</f>
        <v>864.56000000000006</v>
      </c>
      <c r="G214" s="304">
        <f t="shared" ref="G214" si="88">G215+G217+G219</f>
        <v>1250.4900000000002</v>
      </c>
      <c r="H214" s="304">
        <f>H215+H217+H219</f>
        <v>2499.08</v>
      </c>
      <c r="I214" s="304">
        <f t="shared" ref="I214:J214" si="89">I215+I217+I219</f>
        <v>1663.26</v>
      </c>
      <c r="J214" s="390">
        <f t="shared" si="89"/>
        <v>1663.26</v>
      </c>
    </row>
    <row r="215" spans="1:10" ht="20.25" customHeight="1" x14ac:dyDescent="0.25">
      <c r="A215" s="791"/>
      <c r="B215" s="792"/>
      <c r="C215" s="793"/>
      <c r="D215" s="109"/>
      <c r="E215" s="478" t="s">
        <v>57</v>
      </c>
      <c r="F215" s="303">
        <f t="shared" ref="F215:G215" si="90">SUM(F216)</f>
        <v>511.4</v>
      </c>
      <c r="G215" s="303">
        <f t="shared" si="90"/>
        <v>1002.32</v>
      </c>
      <c r="H215" s="303">
        <f>SUM(H216)</f>
        <v>2037.52</v>
      </c>
      <c r="I215" s="303">
        <v>1663.26</v>
      </c>
      <c r="J215" s="392">
        <v>1663.26</v>
      </c>
    </row>
    <row r="216" spans="1:10" ht="20.25" customHeight="1" x14ac:dyDescent="0.25">
      <c r="A216" s="388"/>
      <c r="B216" s="77"/>
      <c r="C216" s="78"/>
      <c r="D216" s="94">
        <v>3111</v>
      </c>
      <c r="E216" s="479" t="s">
        <v>56</v>
      </c>
      <c r="F216" s="306">
        <v>511.4</v>
      </c>
      <c r="G216" s="307">
        <v>1002.32</v>
      </c>
      <c r="H216" s="307">
        <f>1795.74-132.48+374.26</f>
        <v>2037.52</v>
      </c>
      <c r="I216" s="307"/>
      <c r="J216" s="397"/>
    </row>
    <row r="217" spans="1:10" ht="20.25" customHeight="1" x14ac:dyDescent="0.25">
      <c r="A217" s="791"/>
      <c r="B217" s="792"/>
      <c r="C217" s="793"/>
      <c r="D217" s="109"/>
      <c r="E217" s="478" t="s">
        <v>58</v>
      </c>
      <c r="F217" s="303">
        <f t="shared" ref="F217" si="91">SUM(F218)</f>
        <v>119.82</v>
      </c>
      <c r="G217" s="303">
        <f>G218</f>
        <v>52.55</v>
      </c>
      <c r="H217" s="303">
        <f>SUM(H218)</f>
        <v>120</v>
      </c>
      <c r="I217" s="303">
        <f t="shared" ref="I217:J217" si="92">SUM(I218)</f>
        <v>0</v>
      </c>
      <c r="J217" s="392">
        <f t="shared" si="92"/>
        <v>0</v>
      </c>
    </row>
    <row r="218" spans="1:10" ht="20.25" customHeight="1" x14ac:dyDescent="0.25">
      <c r="A218" s="388"/>
      <c r="B218" s="77"/>
      <c r="C218" s="78"/>
      <c r="D218" s="94">
        <v>3121</v>
      </c>
      <c r="E218" s="479" t="s">
        <v>58</v>
      </c>
      <c r="F218" s="306">
        <v>119.82</v>
      </c>
      <c r="G218" s="307">
        <v>52.55</v>
      </c>
      <c r="H218" s="307">
        <v>120</v>
      </c>
      <c r="I218" s="307"/>
      <c r="J218" s="397"/>
    </row>
    <row r="219" spans="1:10" ht="20.25" customHeight="1" x14ac:dyDescent="0.25">
      <c r="A219" s="791"/>
      <c r="B219" s="792"/>
      <c r="C219" s="793"/>
      <c r="D219" s="109"/>
      <c r="E219" s="478" t="s">
        <v>59</v>
      </c>
      <c r="F219" s="303">
        <f>F220+F221</f>
        <v>233.34</v>
      </c>
      <c r="G219" s="303">
        <f>G220+G221</f>
        <v>195.62</v>
      </c>
      <c r="H219" s="303">
        <f>H220+H221</f>
        <v>341.56</v>
      </c>
      <c r="I219" s="303">
        <f t="shared" ref="I219:J219" si="93">SUM(I221)</f>
        <v>0</v>
      </c>
      <c r="J219" s="392">
        <f t="shared" si="93"/>
        <v>0</v>
      </c>
    </row>
    <row r="220" spans="1:10" ht="20.25" customHeight="1" x14ac:dyDescent="0.25">
      <c r="A220" s="426"/>
      <c r="B220" s="136"/>
      <c r="C220" s="137"/>
      <c r="D220" s="94">
        <v>3131</v>
      </c>
      <c r="E220" s="479" t="s">
        <v>137</v>
      </c>
      <c r="F220" s="306">
        <v>127.86</v>
      </c>
      <c r="G220" s="307">
        <v>63.4</v>
      </c>
      <c r="H220" s="307">
        <v>0</v>
      </c>
      <c r="I220" s="307"/>
      <c r="J220" s="397"/>
    </row>
    <row r="221" spans="1:10" ht="20.25" customHeight="1" x14ac:dyDescent="0.25">
      <c r="A221" s="388"/>
      <c r="B221" s="77"/>
      <c r="C221" s="78"/>
      <c r="D221" s="94">
        <v>3132</v>
      </c>
      <c r="E221" s="479" t="s">
        <v>60</v>
      </c>
      <c r="F221" s="306">
        <v>105.48</v>
      </c>
      <c r="G221" s="307">
        <v>132.22</v>
      </c>
      <c r="H221" s="307">
        <v>341.56</v>
      </c>
      <c r="I221" s="307"/>
      <c r="J221" s="397"/>
    </row>
    <row r="222" spans="1:10" ht="20.25" customHeight="1" x14ac:dyDescent="0.25">
      <c r="A222" s="594">
        <v>32</v>
      </c>
      <c r="B222" s="595"/>
      <c r="C222" s="596"/>
      <c r="D222" s="83"/>
      <c r="E222" s="454" t="s">
        <v>36</v>
      </c>
      <c r="F222" s="308">
        <f>F223</f>
        <v>42.93</v>
      </c>
      <c r="G222" s="308">
        <f t="shared" ref="G222:J222" si="94">G223</f>
        <v>0</v>
      </c>
      <c r="H222" s="308">
        <f t="shared" si="94"/>
        <v>132.47999999999999</v>
      </c>
      <c r="I222" s="308">
        <f t="shared" si="94"/>
        <v>0</v>
      </c>
      <c r="J222" s="385">
        <f t="shared" si="94"/>
        <v>0</v>
      </c>
    </row>
    <row r="223" spans="1:10" ht="20.25" customHeight="1" x14ac:dyDescent="0.25">
      <c r="A223" s="791"/>
      <c r="B223" s="792"/>
      <c r="C223" s="793"/>
      <c r="D223" s="109"/>
      <c r="E223" s="465" t="s">
        <v>61</v>
      </c>
      <c r="F223" s="303">
        <f t="shared" ref="F223:G223" si="95">SUM(F224)</f>
        <v>42.93</v>
      </c>
      <c r="G223" s="303">
        <f t="shared" si="95"/>
        <v>0</v>
      </c>
      <c r="H223" s="303">
        <f>SUM(H224)</f>
        <v>132.47999999999999</v>
      </c>
      <c r="I223" s="303">
        <f t="shared" ref="I223:J223" si="96">SUM(I224)</f>
        <v>0</v>
      </c>
      <c r="J223" s="392">
        <f t="shared" si="96"/>
        <v>0</v>
      </c>
    </row>
    <row r="224" spans="1:10" ht="20.25" customHeight="1" x14ac:dyDescent="0.25">
      <c r="A224" s="388"/>
      <c r="B224" s="77"/>
      <c r="C224" s="78"/>
      <c r="D224" s="92">
        <v>3212</v>
      </c>
      <c r="E224" s="466" t="s">
        <v>156</v>
      </c>
      <c r="F224" s="306">
        <v>42.93</v>
      </c>
      <c r="G224" s="307"/>
      <c r="H224" s="307">
        <v>132.47999999999999</v>
      </c>
      <c r="I224" s="307"/>
      <c r="J224" s="397"/>
    </row>
    <row r="225" spans="1:10" ht="20.25" customHeight="1" thickBot="1" x14ac:dyDescent="0.3">
      <c r="A225" s="493"/>
      <c r="B225" s="494"/>
      <c r="C225" s="495"/>
      <c r="D225" s="496"/>
      <c r="E225" s="497"/>
      <c r="F225" s="498"/>
      <c r="G225" s="498"/>
      <c r="H225" s="498"/>
      <c r="I225" s="498"/>
      <c r="J225" s="499"/>
    </row>
    <row r="226" spans="1:10" ht="20.25" customHeight="1" thickBot="1" x14ac:dyDescent="0.3">
      <c r="A226" s="776" t="s">
        <v>157</v>
      </c>
      <c r="B226" s="777"/>
      <c r="C226" s="777"/>
      <c r="D226" s="777"/>
      <c r="E226" s="778"/>
      <c r="F226" s="628">
        <f>F210+F201</f>
        <v>1863.1100000000001</v>
      </c>
      <c r="G226" s="628">
        <f>G211</f>
        <v>1250.4900000000002</v>
      </c>
      <c r="H226" s="628">
        <f>H211</f>
        <v>2631.56</v>
      </c>
      <c r="I226" s="628">
        <f t="shared" ref="I226:J226" si="97">I211</f>
        <v>1663.26</v>
      </c>
      <c r="J226" s="637">
        <f t="shared" si="97"/>
        <v>1663.26</v>
      </c>
    </row>
    <row r="227" spans="1:10" ht="20.25" customHeight="1" thickBot="1" x14ac:dyDescent="0.3">
      <c r="A227" s="788" t="s">
        <v>135</v>
      </c>
      <c r="B227" s="789"/>
      <c r="C227" s="790"/>
      <c r="D227" s="114"/>
      <c r="E227" s="114"/>
      <c r="F227" s="328">
        <f>F226+F200+F181+F130+F94+F48</f>
        <v>1467997.7130000002</v>
      </c>
      <c r="G227" s="328">
        <f>G226+G200+G181+G130+G94+G48</f>
        <v>1657806.0800000003</v>
      </c>
      <c r="H227" s="328">
        <f>H226+H200+H181+H130+H94+H48</f>
        <v>2008076.26</v>
      </c>
      <c r="I227" s="328">
        <f>I226+I200+I181+I130+I94+I48</f>
        <v>2050253.3699999999</v>
      </c>
      <c r="J227" s="394">
        <f>J226+J200+J181+J130+J94+J48</f>
        <v>2099437.7199999997</v>
      </c>
    </row>
    <row r="228" spans="1:10" ht="20.25" customHeight="1" thickBot="1" x14ac:dyDescent="0.3">
      <c r="A228" s="380"/>
      <c r="B228" s="380"/>
      <c r="C228" s="380"/>
      <c r="D228" s="381"/>
      <c r="E228" s="381"/>
      <c r="F228" s="382"/>
      <c r="G228" s="382"/>
      <c r="H228" s="382"/>
      <c r="I228" s="382"/>
      <c r="J228" s="382"/>
    </row>
    <row r="229" spans="1:10" ht="20.25" customHeight="1" x14ac:dyDescent="0.25">
      <c r="A229" s="812"/>
      <c r="B229" s="813"/>
      <c r="C229" s="814"/>
      <c r="D229" s="640"/>
      <c r="E229" s="436" t="s">
        <v>160</v>
      </c>
      <c r="F229" s="641">
        <f>F230</f>
        <v>10576.35</v>
      </c>
      <c r="G229" s="641">
        <f t="shared" ref="G229:J229" si="98">G230</f>
        <v>2896</v>
      </c>
      <c r="H229" s="641">
        <f t="shared" si="98"/>
        <v>3000</v>
      </c>
      <c r="I229" s="641">
        <f t="shared" si="98"/>
        <v>2500</v>
      </c>
      <c r="J229" s="666">
        <f t="shared" si="98"/>
        <v>2500</v>
      </c>
    </row>
    <row r="230" spans="1:10" ht="20.25" customHeight="1" x14ac:dyDescent="0.25">
      <c r="A230" s="761" t="s">
        <v>116</v>
      </c>
      <c r="B230" s="762"/>
      <c r="C230" s="763"/>
      <c r="D230" s="611"/>
      <c r="E230" s="611" t="s">
        <v>173</v>
      </c>
      <c r="F230" s="302">
        <f>F231</f>
        <v>10576.35</v>
      </c>
      <c r="G230" s="302">
        <f>G231</f>
        <v>2896</v>
      </c>
      <c r="H230" s="302">
        <f>H231</f>
        <v>3000</v>
      </c>
      <c r="I230" s="302">
        <f t="shared" ref="I230:J230" si="99">I231</f>
        <v>2500</v>
      </c>
      <c r="J230" s="383">
        <f t="shared" si="99"/>
        <v>2500</v>
      </c>
    </row>
    <row r="231" spans="1:10" ht="20.25" customHeight="1" x14ac:dyDescent="0.25">
      <c r="A231" s="758">
        <v>4</v>
      </c>
      <c r="B231" s="759"/>
      <c r="C231" s="760"/>
      <c r="D231" s="612"/>
      <c r="E231" s="612" t="s">
        <v>23</v>
      </c>
      <c r="F231" s="313">
        <f>F232</f>
        <v>10576.35</v>
      </c>
      <c r="G231" s="313">
        <f t="shared" ref="G231:J231" si="100">SUM(G232)</f>
        <v>2896</v>
      </c>
      <c r="H231" s="313">
        <f t="shared" si="100"/>
        <v>3000</v>
      </c>
      <c r="I231" s="313">
        <f t="shared" si="100"/>
        <v>2500</v>
      </c>
      <c r="J231" s="384">
        <f t="shared" si="100"/>
        <v>2500</v>
      </c>
    </row>
    <row r="232" spans="1:10" ht="20.25" customHeight="1" x14ac:dyDescent="0.25">
      <c r="A232" s="714">
        <v>42</v>
      </c>
      <c r="B232" s="715"/>
      <c r="C232" s="716"/>
      <c r="D232" s="596"/>
      <c r="E232" s="93" t="s">
        <v>45</v>
      </c>
      <c r="F232" s="308">
        <f>F233+F235</f>
        <v>10576.35</v>
      </c>
      <c r="G232" s="308">
        <f t="shared" ref="G232:J232" si="101">G233+G235</f>
        <v>2896</v>
      </c>
      <c r="H232" s="308">
        <f t="shared" si="101"/>
        <v>3000</v>
      </c>
      <c r="I232" s="308">
        <f t="shared" si="101"/>
        <v>2500</v>
      </c>
      <c r="J232" s="385">
        <f t="shared" si="101"/>
        <v>2500</v>
      </c>
    </row>
    <row r="233" spans="1:10" ht="20.25" customHeight="1" x14ac:dyDescent="0.25">
      <c r="A233" s="386"/>
      <c r="B233" s="75"/>
      <c r="C233" s="76"/>
      <c r="D233" s="76">
        <v>422</v>
      </c>
      <c r="E233" s="602" t="s">
        <v>94</v>
      </c>
      <c r="F233" s="305">
        <f>F234</f>
        <v>10576.35</v>
      </c>
      <c r="G233" s="305">
        <f t="shared" ref="G233:J235" si="102">G234</f>
        <v>2896</v>
      </c>
      <c r="H233" s="305">
        <f t="shared" si="102"/>
        <v>3000</v>
      </c>
      <c r="I233" s="305">
        <v>2500</v>
      </c>
      <c r="J233" s="387">
        <v>2500</v>
      </c>
    </row>
    <row r="234" spans="1:10" ht="20.25" customHeight="1" x14ac:dyDescent="0.25">
      <c r="A234" s="388"/>
      <c r="B234" s="77"/>
      <c r="C234" s="78"/>
      <c r="D234" s="78">
        <v>4222</v>
      </c>
      <c r="E234" s="112" t="s">
        <v>101</v>
      </c>
      <c r="F234" s="306">
        <v>10576.35</v>
      </c>
      <c r="G234" s="307">
        <v>2896</v>
      </c>
      <c r="H234" s="307">
        <v>3000</v>
      </c>
      <c r="I234" s="307"/>
      <c r="J234" s="389"/>
    </row>
    <row r="235" spans="1:10" ht="20.25" customHeight="1" x14ac:dyDescent="0.25">
      <c r="A235" s="386"/>
      <c r="B235" s="75"/>
      <c r="C235" s="76"/>
      <c r="D235" s="76">
        <v>424</v>
      </c>
      <c r="E235" s="602" t="s">
        <v>126</v>
      </c>
      <c r="F235" s="305">
        <f>F236</f>
        <v>0</v>
      </c>
      <c r="G235" s="305">
        <f t="shared" si="102"/>
        <v>0</v>
      </c>
      <c r="H235" s="305">
        <f t="shared" si="102"/>
        <v>0</v>
      </c>
      <c r="I235" s="305">
        <f t="shared" si="102"/>
        <v>0</v>
      </c>
      <c r="J235" s="387">
        <f t="shared" si="102"/>
        <v>0</v>
      </c>
    </row>
    <row r="236" spans="1:10" ht="20.25" customHeight="1" thickBot="1" x14ac:dyDescent="0.3">
      <c r="A236" s="407"/>
      <c r="B236" s="138"/>
      <c r="C236" s="115"/>
      <c r="D236" s="115">
        <v>4241</v>
      </c>
      <c r="E236" s="116" t="s">
        <v>92</v>
      </c>
      <c r="F236" s="327"/>
      <c r="G236" s="314"/>
      <c r="H236" s="314"/>
      <c r="I236" s="314"/>
      <c r="J236" s="642"/>
    </row>
    <row r="237" spans="1:10" ht="20.25" customHeight="1" thickBot="1" x14ac:dyDescent="0.3">
      <c r="A237" s="776" t="s">
        <v>158</v>
      </c>
      <c r="B237" s="777"/>
      <c r="C237" s="777"/>
      <c r="D237" s="777"/>
      <c r="E237" s="778"/>
      <c r="F237" s="364">
        <f>F229</f>
        <v>10576.35</v>
      </c>
      <c r="G237" s="364">
        <f>G229</f>
        <v>2896</v>
      </c>
      <c r="H237" s="364">
        <f t="shared" ref="H237:J237" si="103">H229</f>
        <v>3000</v>
      </c>
      <c r="I237" s="364">
        <f t="shared" si="103"/>
        <v>2500</v>
      </c>
      <c r="J237" s="643">
        <f t="shared" si="103"/>
        <v>2500</v>
      </c>
    </row>
    <row r="238" spans="1:10" ht="20.25" customHeight="1" x14ac:dyDescent="0.25">
      <c r="A238" s="433"/>
      <c r="B238" s="434"/>
      <c r="C238" s="435"/>
      <c r="D238" s="435"/>
      <c r="E238" s="436" t="s">
        <v>185</v>
      </c>
      <c r="F238" s="437">
        <f>F239</f>
        <v>831.23</v>
      </c>
      <c r="G238" s="437">
        <f t="shared" ref="G238" si="104">G239</f>
        <v>0</v>
      </c>
      <c r="H238" s="437">
        <f t="shared" ref="H238" si="105">H239</f>
        <v>2521.5500000000002</v>
      </c>
      <c r="I238" s="437">
        <f t="shared" ref="I238:J239" si="106">I239</f>
        <v>0</v>
      </c>
      <c r="J238" s="667">
        <f t="shared" ref="J238" si="107">J239</f>
        <v>0</v>
      </c>
    </row>
    <row r="239" spans="1:10" ht="20.25" customHeight="1" x14ac:dyDescent="0.25">
      <c r="A239" s="761" t="s">
        <v>116</v>
      </c>
      <c r="B239" s="762"/>
      <c r="C239" s="763"/>
      <c r="D239" s="611"/>
      <c r="E239" s="611" t="s">
        <v>173</v>
      </c>
      <c r="F239" s="302">
        <f>F240</f>
        <v>831.23</v>
      </c>
      <c r="G239" s="302">
        <f>G240</f>
        <v>0</v>
      </c>
      <c r="H239" s="302">
        <f>H240</f>
        <v>2521.5500000000002</v>
      </c>
      <c r="I239" s="302">
        <f t="shared" si="106"/>
        <v>0</v>
      </c>
      <c r="J239" s="383">
        <f t="shared" si="106"/>
        <v>0</v>
      </c>
    </row>
    <row r="240" spans="1:10" ht="20.25" customHeight="1" x14ac:dyDescent="0.25">
      <c r="A240" s="758">
        <v>4</v>
      </c>
      <c r="B240" s="759"/>
      <c r="C240" s="760"/>
      <c r="D240" s="612"/>
      <c r="E240" s="612" t="s">
        <v>23</v>
      </c>
      <c r="F240" s="313">
        <f>F241</f>
        <v>831.23</v>
      </c>
      <c r="G240" s="313">
        <f t="shared" ref="G240:J240" si="108">SUM(G241)</f>
        <v>0</v>
      </c>
      <c r="H240" s="313">
        <f t="shared" si="108"/>
        <v>2521.5500000000002</v>
      </c>
      <c r="I240" s="313">
        <f t="shared" si="108"/>
        <v>0</v>
      </c>
      <c r="J240" s="384">
        <f t="shared" si="108"/>
        <v>0</v>
      </c>
    </row>
    <row r="241" spans="1:10" ht="20.25" customHeight="1" x14ac:dyDescent="0.25">
      <c r="A241" s="714">
        <v>42</v>
      </c>
      <c r="B241" s="715"/>
      <c r="C241" s="716"/>
      <c r="D241" s="596"/>
      <c r="E241" s="93" t="s">
        <v>45</v>
      </c>
      <c r="F241" s="308">
        <f>F242</f>
        <v>831.23</v>
      </c>
      <c r="G241" s="308">
        <f t="shared" ref="G241:J241" si="109">G242</f>
        <v>0</v>
      </c>
      <c r="H241" s="308">
        <f t="shared" si="109"/>
        <v>2521.5500000000002</v>
      </c>
      <c r="I241" s="308">
        <f t="shared" si="109"/>
        <v>0</v>
      </c>
      <c r="J241" s="385">
        <f t="shared" si="109"/>
        <v>0</v>
      </c>
    </row>
    <row r="242" spans="1:10" ht="20.25" customHeight="1" x14ac:dyDescent="0.25">
      <c r="A242" s="386"/>
      <c r="B242" s="75"/>
      <c r="C242" s="76"/>
      <c r="D242" s="76">
        <v>422</v>
      </c>
      <c r="E242" s="602" t="s">
        <v>94</v>
      </c>
      <c r="F242" s="305">
        <f>F243</f>
        <v>831.23</v>
      </c>
      <c r="G242" s="305">
        <f t="shared" ref="G242:J242" si="110">G243</f>
        <v>0</v>
      </c>
      <c r="H242" s="305">
        <f t="shared" si="110"/>
        <v>2521.5500000000002</v>
      </c>
      <c r="I242" s="305">
        <f t="shared" si="110"/>
        <v>0</v>
      </c>
      <c r="J242" s="387">
        <f t="shared" si="110"/>
        <v>0</v>
      </c>
    </row>
    <row r="243" spans="1:10" ht="20.25" customHeight="1" thickBot="1" x14ac:dyDescent="0.3">
      <c r="A243" s="388"/>
      <c r="B243" s="77"/>
      <c r="C243" s="78"/>
      <c r="D243" s="78">
        <v>4222</v>
      </c>
      <c r="E243" s="112" t="s">
        <v>101</v>
      </c>
      <c r="F243" s="306">
        <v>831.23</v>
      </c>
      <c r="G243" s="307"/>
      <c r="H243" s="307">
        <v>2521.5500000000002</v>
      </c>
      <c r="I243" s="307"/>
      <c r="J243" s="389"/>
    </row>
    <row r="244" spans="1:10" ht="20.25" customHeight="1" thickBot="1" x14ac:dyDescent="0.3">
      <c r="A244" s="776" t="s">
        <v>140</v>
      </c>
      <c r="B244" s="777"/>
      <c r="C244" s="777"/>
      <c r="D244" s="777"/>
      <c r="E244" s="778"/>
      <c r="F244" s="367">
        <f>F238</f>
        <v>831.23</v>
      </c>
      <c r="G244" s="367">
        <f t="shared" ref="G244:J244" si="111">G238</f>
        <v>0</v>
      </c>
      <c r="H244" s="367">
        <f t="shared" si="111"/>
        <v>2521.5500000000002</v>
      </c>
      <c r="I244" s="367">
        <f t="shared" si="111"/>
        <v>0</v>
      </c>
      <c r="J244" s="368">
        <f t="shared" si="111"/>
        <v>0</v>
      </c>
    </row>
    <row r="245" spans="1:10" ht="20.25" customHeight="1" x14ac:dyDescent="0.25">
      <c r="A245" s="441"/>
      <c r="B245" s="346"/>
      <c r="C245" s="347"/>
      <c r="D245" s="347"/>
      <c r="E245" s="607" t="s">
        <v>161</v>
      </c>
      <c r="F245" s="348">
        <f>F246</f>
        <v>15488.98</v>
      </c>
      <c r="G245" s="348">
        <f t="shared" ref="G245:J245" si="112">G246</f>
        <v>15231.35</v>
      </c>
      <c r="H245" s="348">
        <f t="shared" si="112"/>
        <v>11840.44</v>
      </c>
      <c r="I245" s="348">
        <f t="shared" si="112"/>
        <v>10350.5</v>
      </c>
      <c r="J245" s="429">
        <f t="shared" si="112"/>
        <v>10350.5</v>
      </c>
    </row>
    <row r="246" spans="1:10" ht="20.25" customHeight="1" x14ac:dyDescent="0.25">
      <c r="A246" s="761" t="s">
        <v>54</v>
      </c>
      <c r="B246" s="762"/>
      <c r="C246" s="763"/>
      <c r="D246" s="611"/>
      <c r="E246" s="490" t="s">
        <v>44</v>
      </c>
      <c r="F246" s="302">
        <f>F247</f>
        <v>15488.98</v>
      </c>
      <c r="G246" s="302">
        <f>G247</f>
        <v>15231.35</v>
      </c>
      <c r="H246" s="302">
        <f>H247</f>
        <v>11840.44</v>
      </c>
      <c r="I246" s="302">
        <f t="shared" ref="I246:J246" si="113">I247</f>
        <v>10350.5</v>
      </c>
      <c r="J246" s="383">
        <f t="shared" si="113"/>
        <v>10350.5</v>
      </c>
    </row>
    <row r="247" spans="1:10" ht="20.25" customHeight="1" x14ac:dyDescent="0.25">
      <c r="A247" s="758">
        <v>4</v>
      </c>
      <c r="B247" s="759"/>
      <c r="C247" s="760"/>
      <c r="D247" s="612"/>
      <c r="E247" s="491" t="s">
        <v>23</v>
      </c>
      <c r="F247" s="313">
        <f>F248</f>
        <v>15488.98</v>
      </c>
      <c r="G247" s="313">
        <f t="shared" ref="G247:I247" si="114">G248</f>
        <v>15231.35</v>
      </c>
      <c r="H247" s="313">
        <f t="shared" si="114"/>
        <v>11840.44</v>
      </c>
      <c r="I247" s="313">
        <f t="shared" si="114"/>
        <v>10350.5</v>
      </c>
      <c r="J247" s="384">
        <f t="shared" ref="J247" si="115">SUM(J248)</f>
        <v>10350.5</v>
      </c>
    </row>
    <row r="248" spans="1:10" ht="20.25" customHeight="1" x14ac:dyDescent="0.25">
      <c r="A248" s="714">
        <v>42</v>
      </c>
      <c r="B248" s="715"/>
      <c r="C248" s="716"/>
      <c r="D248" s="596"/>
      <c r="E248" s="475" t="s">
        <v>45</v>
      </c>
      <c r="F248" s="304">
        <f t="shared" ref="F248:J248" si="116">SUM(F251+F253)</f>
        <v>15488.98</v>
      </c>
      <c r="G248" s="304">
        <f t="shared" si="116"/>
        <v>15231.35</v>
      </c>
      <c r="H248" s="304">
        <f t="shared" si="116"/>
        <v>11840.44</v>
      </c>
      <c r="I248" s="304">
        <f t="shared" si="116"/>
        <v>10350.5</v>
      </c>
      <c r="J248" s="390">
        <f t="shared" si="116"/>
        <v>10350.5</v>
      </c>
    </row>
    <row r="249" spans="1:10" ht="20.25" customHeight="1" x14ac:dyDescent="0.25">
      <c r="A249" s="764"/>
      <c r="B249" s="765"/>
      <c r="C249" s="766"/>
      <c r="D249" s="76">
        <v>421</v>
      </c>
      <c r="E249" s="613" t="s">
        <v>90</v>
      </c>
      <c r="F249" s="303">
        <f t="shared" ref="F249:G249" si="117">SUM(F250)</f>
        <v>0</v>
      </c>
      <c r="G249" s="303">
        <f t="shared" si="117"/>
        <v>0</v>
      </c>
      <c r="H249" s="303">
        <f>SUM(H250)</f>
        <v>0</v>
      </c>
      <c r="I249" s="303">
        <f>SUM(I250)</f>
        <v>0</v>
      </c>
      <c r="J249" s="391"/>
    </row>
    <row r="250" spans="1:10" ht="20.25" customHeight="1" x14ac:dyDescent="0.25">
      <c r="A250" s="767"/>
      <c r="B250" s="768"/>
      <c r="C250" s="769"/>
      <c r="D250" s="78">
        <v>4212</v>
      </c>
      <c r="E250" s="614" t="s">
        <v>91</v>
      </c>
      <c r="F250" s="306"/>
      <c r="G250" s="307"/>
      <c r="H250" s="307"/>
      <c r="I250" s="307"/>
      <c r="J250" s="389"/>
    </row>
    <row r="251" spans="1:10" ht="20.25" customHeight="1" x14ac:dyDescent="0.25">
      <c r="A251" s="386"/>
      <c r="B251" s="75"/>
      <c r="C251" s="76"/>
      <c r="D251" s="76">
        <v>422</v>
      </c>
      <c r="E251" s="613" t="s">
        <v>94</v>
      </c>
      <c r="F251" s="303">
        <f t="shared" ref="F251:G251" si="118">SUM(F252)</f>
        <v>2183.4299999999998</v>
      </c>
      <c r="G251" s="303">
        <f t="shared" si="118"/>
        <v>0</v>
      </c>
      <c r="H251" s="303">
        <f>SUM(H252)</f>
        <v>0</v>
      </c>
      <c r="I251" s="303">
        <f t="shared" ref="I251:J251" si="119">SUM(I252)</f>
        <v>0</v>
      </c>
      <c r="J251" s="392">
        <f t="shared" si="119"/>
        <v>0</v>
      </c>
    </row>
    <row r="252" spans="1:10" ht="20.25" customHeight="1" x14ac:dyDescent="0.25">
      <c r="A252" s="770"/>
      <c r="B252" s="771"/>
      <c r="C252" s="772"/>
      <c r="D252" s="71">
        <v>4221</v>
      </c>
      <c r="E252" s="472" t="s">
        <v>93</v>
      </c>
      <c r="F252" s="333">
        <v>2183.4299999999998</v>
      </c>
      <c r="G252" s="333"/>
      <c r="H252" s="333"/>
      <c r="I252" s="333"/>
      <c r="J252" s="393"/>
    </row>
    <row r="253" spans="1:10" ht="20.25" customHeight="1" x14ac:dyDescent="0.25">
      <c r="A253" s="773"/>
      <c r="B253" s="774"/>
      <c r="C253" s="775"/>
      <c r="D253" s="76">
        <v>424</v>
      </c>
      <c r="E253" s="613" t="s">
        <v>126</v>
      </c>
      <c r="F253" s="303">
        <f t="shared" ref="F253:G253" si="120">SUM(F254)</f>
        <v>13305.55</v>
      </c>
      <c r="G253" s="303">
        <f t="shared" si="120"/>
        <v>15231.35</v>
      </c>
      <c r="H253" s="303">
        <f>SUM(H254)</f>
        <v>11840.44</v>
      </c>
      <c r="I253" s="303">
        <v>10350.5</v>
      </c>
      <c r="J253" s="392">
        <v>10350.5</v>
      </c>
    </row>
    <row r="254" spans="1:10" ht="20.25" customHeight="1" thickBot="1" x14ac:dyDescent="0.3">
      <c r="A254" s="770"/>
      <c r="B254" s="771"/>
      <c r="C254" s="772"/>
      <c r="D254" s="78">
        <v>4241</v>
      </c>
      <c r="E254" s="614" t="s">
        <v>92</v>
      </c>
      <c r="F254" s="306">
        <v>13305.55</v>
      </c>
      <c r="G254" s="307">
        <v>15231.35</v>
      </c>
      <c r="H254" s="307">
        <v>11840.44</v>
      </c>
      <c r="I254" s="307"/>
      <c r="J254" s="389"/>
    </row>
    <row r="255" spans="1:10" ht="20.25" customHeight="1" thickBot="1" x14ac:dyDescent="0.3">
      <c r="A255" s="752" t="s">
        <v>139</v>
      </c>
      <c r="B255" s="753"/>
      <c r="C255" s="753"/>
      <c r="D255" s="753"/>
      <c r="E255" s="754"/>
      <c r="F255" s="618">
        <f>F245</f>
        <v>15488.98</v>
      </c>
      <c r="G255" s="618">
        <f t="shared" ref="G255:J255" si="121">G245</f>
        <v>15231.35</v>
      </c>
      <c r="H255" s="618">
        <f t="shared" si="121"/>
        <v>11840.44</v>
      </c>
      <c r="I255" s="618">
        <f t="shared" si="121"/>
        <v>10350.5</v>
      </c>
      <c r="J255" s="668">
        <f t="shared" si="121"/>
        <v>10350.5</v>
      </c>
    </row>
    <row r="256" spans="1:10" ht="20.25" customHeight="1" x14ac:dyDescent="0.25">
      <c r="A256" s="438"/>
      <c r="B256" s="439"/>
      <c r="C256" s="440"/>
      <c r="D256" s="347"/>
      <c r="E256" s="599" t="s">
        <v>162</v>
      </c>
      <c r="F256" s="348">
        <f>F257</f>
        <v>7622.75</v>
      </c>
      <c r="G256" s="348">
        <f t="shared" ref="G256:J256" si="122">G257</f>
        <v>12788.07</v>
      </c>
      <c r="H256" s="348">
        <f t="shared" si="122"/>
        <v>10528.029999999999</v>
      </c>
      <c r="I256" s="348">
        <f t="shared" si="122"/>
        <v>8611.31</v>
      </c>
      <c r="J256" s="429">
        <f t="shared" si="122"/>
        <v>8611.31</v>
      </c>
    </row>
    <row r="257" spans="1:11" ht="20.25" customHeight="1" x14ac:dyDescent="0.25">
      <c r="A257" s="761" t="s">
        <v>131</v>
      </c>
      <c r="B257" s="762"/>
      <c r="C257" s="763"/>
      <c r="D257" s="611"/>
      <c r="E257" s="611" t="s">
        <v>96</v>
      </c>
      <c r="F257" s="302">
        <f>F258</f>
        <v>7622.75</v>
      </c>
      <c r="G257" s="302">
        <f>G258</f>
        <v>12788.07</v>
      </c>
      <c r="H257" s="302">
        <f>H258</f>
        <v>10528.029999999999</v>
      </c>
      <c r="I257" s="302">
        <f t="shared" ref="I257:J257" si="123">I258</f>
        <v>8611.31</v>
      </c>
      <c r="J257" s="383">
        <f t="shared" si="123"/>
        <v>8611.31</v>
      </c>
    </row>
    <row r="258" spans="1:11" ht="20.25" customHeight="1" x14ac:dyDescent="0.25">
      <c r="A258" s="758">
        <v>4</v>
      </c>
      <c r="B258" s="759"/>
      <c r="C258" s="760"/>
      <c r="D258" s="612"/>
      <c r="E258" s="612" t="s">
        <v>23</v>
      </c>
      <c r="F258" s="313">
        <f>F259</f>
        <v>7622.75</v>
      </c>
      <c r="G258" s="313">
        <f t="shared" ref="G258:J258" si="124">SUM(G259)</f>
        <v>12788.07</v>
      </c>
      <c r="H258" s="313">
        <f t="shared" si="124"/>
        <v>10528.029999999999</v>
      </c>
      <c r="I258" s="313">
        <f t="shared" si="124"/>
        <v>8611.31</v>
      </c>
      <c r="J258" s="384">
        <f t="shared" si="124"/>
        <v>8611.31</v>
      </c>
    </row>
    <row r="259" spans="1:11" ht="20.25" customHeight="1" x14ac:dyDescent="0.25">
      <c r="A259" s="714">
        <v>42</v>
      </c>
      <c r="B259" s="715"/>
      <c r="C259" s="716"/>
      <c r="D259" s="596"/>
      <c r="E259" s="93" t="s">
        <v>45</v>
      </c>
      <c r="F259" s="308">
        <f>F260+F264</f>
        <v>7622.75</v>
      </c>
      <c r="G259" s="308">
        <f t="shared" ref="G259" si="125">G260+G264</f>
        <v>12788.07</v>
      </c>
      <c r="H259" s="308">
        <f t="shared" ref="H259:J259" si="126">H260+H264</f>
        <v>10528.029999999999</v>
      </c>
      <c r="I259" s="308">
        <f t="shared" si="126"/>
        <v>8611.31</v>
      </c>
      <c r="J259" s="385">
        <f t="shared" si="126"/>
        <v>8611.31</v>
      </c>
    </row>
    <row r="260" spans="1:11" ht="20.25" customHeight="1" x14ac:dyDescent="0.25">
      <c r="A260" s="386"/>
      <c r="B260" s="75"/>
      <c r="C260" s="76"/>
      <c r="D260" s="76">
        <v>422</v>
      </c>
      <c r="E260" s="602" t="s">
        <v>94</v>
      </c>
      <c r="F260" s="305">
        <f>F263</f>
        <v>7622.75</v>
      </c>
      <c r="G260" s="305">
        <f>G263</f>
        <v>12788.07</v>
      </c>
      <c r="H260" s="305">
        <f>H261+H262+H263</f>
        <v>10528.029999999999</v>
      </c>
      <c r="I260" s="305">
        <v>8611.31</v>
      </c>
      <c r="J260" s="387">
        <v>8611.31</v>
      </c>
    </row>
    <row r="261" spans="1:11" ht="20.25" customHeight="1" x14ac:dyDescent="0.25">
      <c r="A261" s="388"/>
      <c r="B261" s="77"/>
      <c r="C261" s="78"/>
      <c r="D261" s="78">
        <v>4221</v>
      </c>
      <c r="E261" s="112" t="s">
        <v>93</v>
      </c>
      <c r="F261" s="306">
        <v>0</v>
      </c>
      <c r="G261" s="306">
        <v>0</v>
      </c>
      <c r="H261" s="306">
        <v>7368.33</v>
      </c>
      <c r="I261" s="306"/>
      <c r="J261" s="430"/>
      <c r="K261" s="44"/>
    </row>
    <row r="262" spans="1:11" ht="20.25" customHeight="1" x14ac:dyDescent="0.25">
      <c r="A262" s="388"/>
      <c r="B262" s="77"/>
      <c r="C262" s="78"/>
      <c r="D262" s="78">
        <v>4222</v>
      </c>
      <c r="E262" s="112" t="s">
        <v>101</v>
      </c>
      <c r="F262" s="306"/>
      <c r="G262" s="306"/>
      <c r="H262" s="306">
        <v>1277.1600000000001</v>
      </c>
      <c r="I262" s="306"/>
      <c r="J262" s="430"/>
      <c r="K262" s="44"/>
    </row>
    <row r="263" spans="1:11" ht="20.25" customHeight="1" x14ac:dyDescent="0.25">
      <c r="A263" s="388"/>
      <c r="B263" s="77"/>
      <c r="C263" s="78"/>
      <c r="D263" s="78">
        <v>4227</v>
      </c>
      <c r="E263" s="112" t="s">
        <v>191</v>
      </c>
      <c r="F263" s="306">
        <v>7622.75</v>
      </c>
      <c r="G263" s="307">
        <v>12788.07</v>
      </c>
      <c r="H263" s="307">
        <v>1882.54</v>
      </c>
      <c r="I263" s="307"/>
      <c r="J263" s="389"/>
    </row>
    <row r="264" spans="1:11" ht="20.25" customHeight="1" x14ac:dyDescent="0.25">
      <c r="A264" s="386"/>
      <c r="B264" s="75"/>
      <c r="C264" s="76"/>
      <c r="D264" s="76">
        <v>424</v>
      </c>
      <c r="E264" s="602" t="s">
        <v>126</v>
      </c>
      <c r="F264" s="305">
        <f>F265</f>
        <v>0</v>
      </c>
      <c r="G264" s="305">
        <f t="shared" ref="G264:J264" si="127">G265</f>
        <v>0</v>
      </c>
      <c r="H264" s="305">
        <f t="shared" si="127"/>
        <v>0</v>
      </c>
      <c r="I264" s="305">
        <f t="shared" si="127"/>
        <v>0</v>
      </c>
      <c r="J264" s="387">
        <f t="shared" si="127"/>
        <v>0</v>
      </c>
    </row>
    <row r="265" spans="1:11" ht="20.25" customHeight="1" thickBot="1" x14ac:dyDescent="0.3">
      <c r="A265" s="388"/>
      <c r="B265" s="77"/>
      <c r="C265" s="78"/>
      <c r="D265" s="78">
        <v>4241</v>
      </c>
      <c r="E265" s="112" t="s">
        <v>92</v>
      </c>
      <c r="F265" s="306"/>
      <c r="G265" s="307"/>
      <c r="H265" s="307"/>
      <c r="I265" s="307"/>
      <c r="J265" s="389"/>
    </row>
    <row r="266" spans="1:11" ht="20.25" customHeight="1" thickBot="1" x14ac:dyDescent="0.3">
      <c r="A266" s="785" t="s">
        <v>159</v>
      </c>
      <c r="B266" s="786"/>
      <c r="C266" s="786"/>
      <c r="D266" s="786"/>
      <c r="E266" s="787"/>
      <c r="F266" s="367">
        <f>F260</f>
        <v>7622.75</v>
      </c>
      <c r="G266" s="367">
        <f>G260</f>
        <v>12788.07</v>
      </c>
      <c r="H266" s="367">
        <f>H260</f>
        <v>10528.029999999999</v>
      </c>
      <c r="I266" s="367">
        <f>I260</f>
        <v>8611.31</v>
      </c>
      <c r="J266" s="368">
        <f>J260</f>
        <v>8611.31</v>
      </c>
    </row>
    <row r="267" spans="1:11" ht="20.25" customHeight="1" thickBot="1" x14ac:dyDescent="0.3">
      <c r="A267" s="782" t="s">
        <v>136</v>
      </c>
      <c r="B267" s="783"/>
      <c r="C267" s="784"/>
      <c r="D267" s="117"/>
      <c r="E267" s="646"/>
      <c r="F267" s="328">
        <f>F266+F255+F244+F237</f>
        <v>34519.31</v>
      </c>
      <c r="G267" s="328">
        <f>G266+G255+G244+G237</f>
        <v>30915.42</v>
      </c>
      <c r="H267" s="328">
        <f>H257+H246+H230</f>
        <v>25368.47</v>
      </c>
      <c r="I267" s="328">
        <f>I257+I246+I230</f>
        <v>21461.809999999998</v>
      </c>
      <c r="J267" s="394">
        <f>J257+J246+J230</f>
        <v>21461.809999999998</v>
      </c>
    </row>
    <row r="268" spans="1:11" ht="20.25" customHeight="1" thickBot="1" x14ac:dyDescent="0.3">
      <c r="A268" s="779"/>
      <c r="B268" s="780"/>
      <c r="C268" s="781"/>
      <c r="D268" s="344"/>
      <c r="E268" s="134"/>
      <c r="F268" s="342"/>
      <c r="G268" s="343"/>
      <c r="H268" s="343"/>
      <c r="I268" s="343"/>
      <c r="J268" s="669"/>
    </row>
    <row r="269" spans="1:11" ht="20.25" customHeight="1" thickBot="1" x14ac:dyDescent="0.3">
      <c r="A269" s="755" t="s">
        <v>53</v>
      </c>
      <c r="B269" s="756"/>
      <c r="C269" s="756"/>
      <c r="D269" s="756"/>
      <c r="E269" s="757"/>
      <c r="F269" s="330">
        <f>F267+F227</f>
        <v>1502517.0230000003</v>
      </c>
      <c r="G269" s="330">
        <f>G267+G227</f>
        <v>1688721.5000000002</v>
      </c>
      <c r="H269" s="330">
        <f>H267+H227</f>
        <v>2033444.73</v>
      </c>
      <c r="I269" s="330">
        <f>I267+I227</f>
        <v>2071715.18</v>
      </c>
      <c r="J269" s="670">
        <f>J267+J227</f>
        <v>2120899.5299999998</v>
      </c>
    </row>
    <row r="270" spans="1:11" x14ac:dyDescent="0.25">
      <c r="F270" s="156"/>
      <c r="G270" s="156"/>
      <c r="H270" s="156"/>
      <c r="I270" s="156"/>
      <c r="J270" s="156"/>
    </row>
    <row r="271" spans="1:11" x14ac:dyDescent="0.25">
      <c r="F271" s="156"/>
      <c r="G271" s="156"/>
      <c r="H271" s="156"/>
      <c r="I271" s="156"/>
      <c r="J271" s="156"/>
    </row>
    <row r="272" spans="1:11" x14ac:dyDescent="0.25">
      <c r="F272" s="156"/>
      <c r="G272" s="156"/>
      <c r="H272" s="677"/>
      <c r="I272" s="156"/>
      <c r="J272" s="156"/>
    </row>
    <row r="273" spans="6:10" x14ac:dyDescent="0.25">
      <c r="F273" s="156"/>
      <c r="G273" s="156"/>
      <c r="H273" s="156"/>
      <c r="I273" s="156"/>
      <c r="J273" s="156"/>
    </row>
    <row r="274" spans="6:10" x14ac:dyDescent="0.25">
      <c r="F274" s="156"/>
      <c r="G274" s="156"/>
      <c r="H274" s="156"/>
      <c r="I274" s="156"/>
      <c r="J274" s="156"/>
    </row>
    <row r="275" spans="6:10" x14ac:dyDescent="0.25">
      <c r="F275" s="156"/>
      <c r="G275" s="156"/>
      <c r="H275" s="156"/>
      <c r="I275" s="156"/>
      <c r="J275" s="156"/>
    </row>
    <row r="276" spans="6:10" x14ac:dyDescent="0.25">
      <c r="F276" s="156"/>
      <c r="G276" s="156"/>
      <c r="H276" s="156"/>
      <c r="I276" s="156"/>
      <c r="J276" s="156"/>
    </row>
    <row r="277" spans="6:10" x14ac:dyDescent="0.25">
      <c r="F277" s="156"/>
      <c r="G277" s="156"/>
      <c r="H277" s="156"/>
      <c r="I277" s="156"/>
      <c r="J277" s="156"/>
    </row>
    <row r="278" spans="6:10" x14ac:dyDescent="0.25">
      <c r="F278" s="156"/>
      <c r="G278" s="156"/>
      <c r="H278" s="156"/>
      <c r="I278" s="156"/>
      <c r="J278" s="156"/>
    </row>
    <row r="279" spans="6:10" x14ac:dyDescent="0.25">
      <c r="F279" s="156"/>
      <c r="G279" s="156"/>
      <c r="H279" s="156"/>
      <c r="I279" s="156"/>
      <c r="J279" s="156"/>
    </row>
    <row r="280" spans="6:10" x14ac:dyDescent="0.25">
      <c r="F280" s="156"/>
      <c r="G280" s="156"/>
      <c r="H280" s="156"/>
      <c r="I280" s="156"/>
      <c r="J280" s="156"/>
    </row>
    <row r="281" spans="6:10" x14ac:dyDescent="0.25">
      <c r="F281" s="156"/>
      <c r="G281" s="156"/>
      <c r="H281" s="156"/>
      <c r="I281" s="156"/>
      <c r="J281" s="156"/>
    </row>
  </sheetData>
  <mergeCells count="165">
    <mergeCell ref="A176:C176"/>
    <mergeCell ref="A229:C229"/>
    <mergeCell ref="A244:E244"/>
    <mergeCell ref="A199:C199"/>
    <mergeCell ref="A200:E200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202:C202"/>
    <mergeCell ref="A201:C201"/>
    <mergeCell ref="A182:C182"/>
    <mergeCell ref="A183:C183"/>
    <mergeCell ref="A184:C184"/>
    <mergeCell ref="A187:C187"/>
    <mergeCell ref="A188:C188"/>
    <mergeCell ref="A189:C189"/>
    <mergeCell ref="A175:C175"/>
    <mergeCell ref="A177:C177"/>
    <mergeCell ref="A178:C178"/>
    <mergeCell ref="A179:C179"/>
    <mergeCell ref="A180:C180"/>
    <mergeCell ref="A3:J3"/>
    <mergeCell ref="A185:C185"/>
    <mergeCell ref="A186:C186"/>
    <mergeCell ref="A166:C166"/>
    <mergeCell ref="A167:C167"/>
    <mergeCell ref="A168:C168"/>
    <mergeCell ref="A169:C169"/>
    <mergeCell ref="A170:C170"/>
    <mergeCell ref="A171:C171"/>
    <mergeCell ref="A172:C172"/>
    <mergeCell ref="A173:C173"/>
    <mergeCell ref="A174:C174"/>
    <mergeCell ref="A157:C157"/>
    <mergeCell ref="A158:C158"/>
    <mergeCell ref="A159:C159"/>
    <mergeCell ref="A160:C160"/>
    <mergeCell ref="A161:C161"/>
    <mergeCell ref="A162:C162"/>
    <mergeCell ref="A163:C163"/>
    <mergeCell ref="A164:C164"/>
    <mergeCell ref="A165:C165"/>
    <mergeCell ref="A153:C153"/>
    <mergeCell ref="A154:C154"/>
    <mergeCell ref="A155:C155"/>
    <mergeCell ref="A156:C156"/>
    <mergeCell ref="A151:C151"/>
    <mergeCell ref="A120:C120"/>
    <mergeCell ref="A121:C121"/>
    <mergeCell ref="A122:C122"/>
    <mergeCell ref="A123:C123"/>
    <mergeCell ref="A124:C124"/>
    <mergeCell ref="A125:C125"/>
    <mergeCell ref="A126:C126"/>
    <mergeCell ref="A127:C127"/>
    <mergeCell ref="A128:C128"/>
    <mergeCell ref="A129:C129"/>
    <mergeCell ref="A145:C145"/>
    <mergeCell ref="A149:C149"/>
    <mergeCell ref="A135:C135"/>
    <mergeCell ref="A137:C137"/>
    <mergeCell ref="A139:C139"/>
    <mergeCell ref="A143:C143"/>
    <mergeCell ref="A131:C131"/>
    <mergeCell ref="A130:E130"/>
    <mergeCell ref="A268:C268"/>
    <mergeCell ref="A267:C267"/>
    <mergeCell ref="A266:E266"/>
    <mergeCell ref="A255:E255"/>
    <mergeCell ref="A237:E237"/>
    <mergeCell ref="A239:C239"/>
    <mergeCell ref="A240:C240"/>
    <mergeCell ref="A241:C241"/>
    <mergeCell ref="A230:C230"/>
    <mergeCell ref="A227:C227"/>
    <mergeCell ref="A217:C217"/>
    <mergeCell ref="A219:C219"/>
    <mergeCell ref="A223:C223"/>
    <mergeCell ref="A211:C211"/>
    <mergeCell ref="A212:C212"/>
    <mergeCell ref="A215:C215"/>
    <mergeCell ref="A181:E181"/>
    <mergeCell ref="A226:E226"/>
    <mergeCell ref="A210:C210"/>
    <mergeCell ref="A208:C208"/>
    <mergeCell ref="A207:C207"/>
    <mergeCell ref="A204:C204"/>
    <mergeCell ref="A203:C203"/>
    <mergeCell ref="A269:E269"/>
    <mergeCell ref="A231:C231"/>
    <mergeCell ref="A232:C232"/>
    <mergeCell ref="A246:C246"/>
    <mergeCell ref="A258:C258"/>
    <mergeCell ref="A259:C259"/>
    <mergeCell ref="A247:C247"/>
    <mergeCell ref="A248:C248"/>
    <mergeCell ref="A249:C249"/>
    <mergeCell ref="A250:C250"/>
    <mergeCell ref="A252:C252"/>
    <mergeCell ref="A257:C257"/>
    <mergeCell ref="A253:C253"/>
    <mergeCell ref="A254:C254"/>
    <mergeCell ref="A48:E48"/>
    <mergeCell ref="A118:C118"/>
    <mergeCell ref="A119:C119"/>
    <mergeCell ref="A116:C116"/>
    <mergeCell ref="A117:C117"/>
    <mergeCell ref="A99:C99"/>
    <mergeCell ref="A108:C108"/>
    <mergeCell ref="A110:C110"/>
    <mergeCell ref="A111:C111"/>
    <mergeCell ref="A112:C112"/>
    <mergeCell ref="A104:C104"/>
    <mergeCell ref="A100:C100"/>
    <mergeCell ref="A101:C101"/>
    <mergeCell ref="A102:C102"/>
    <mergeCell ref="A103:C103"/>
    <mergeCell ref="A105:C105"/>
    <mergeCell ref="A114:C114"/>
    <mergeCell ref="A109:C109"/>
    <mergeCell ref="A63:C63"/>
    <mergeCell ref="A64:C64"/>
    <mergeCell ref="A69:C69"/>
    <mergeCell ref="A70:C70"/>
    <mergeCell ref="A71:C71"/>
    <mergeCell ref="A90:C90"/>
    <mergeCell ref="A80:C80"/>
    <mergeCell ref="A82:C82"/>
    <mergeCell ref="A83:C83"/>
    <mergeCell ref="A84:C84"/>
    <mergeCell ref="A85:C85"/>
    <mergeCell ref="A75:C75"/>
    <mergeCell ref="A76:C76"/>
    <mergeCell ref="A78:C78"/>
    <mergeCell ref="A79:C79"/>
    <mergeCell ref="A86:C86"/>
    <mergeCell ref="A1:J1"/>
    <mergeCell ref="A5:I5"/>
    <mergeCell ref="A115:C115"/>
    <mergeCell ref="A49:C49"/>
    <mergeCell ref="A53:C53"/>
    <mergeCell ref="A97:C97"/>
    <mergeCell ref="A106:C106"/>
    <mergeCell ref="A107:C107"/>
    <mergeCell ref="A50:C50"/>
    <mergeCell ref="A51:C51"/>
    <mergeCell ref="A37:C37"/>
    <mergeCell ref="A113:C113"/>
    <mergeCell ref="A72:C72"/>
    <mergeCell ref="A77:C77"/>
    <mergeCell ref="A7:C7"/>
    <mergeCell ref="A8:C8"/>
    <mergeCell ref="A11:C11"/>
    <mergeCell ref="A19:C19"/>
    <mergeCell ref="A73:C73"/>
    <mergeCell ref="A74:C74"/>
    <mergeCell ref="A95:C95"/>
    <mergeCell ref="A98:C98"/>
    <mergeCell ref="A26:C26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SAŽETAK - EUR</vt:lpstr>
      <vt:lpstr> Račun prihoda i rashoda</vt:lpstr>
      <vt:lpstr>Rashodi prema funkcijskoj kl</vt:lpstr>
      <vt:lpstr>Račun prihoda i rashoda izvori</vt:lpstr>
      <vt:lpstr>POSEBNI DIO</vt:lpstr>
      <vt:lpstr>' Račun prihoda i rashoda'!Podrucje_ispisa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2024-12-16T08:11:26Z</cp:lastPrinted>
  <dcterms:created xsi:type="dcterms:W3CDTF">2022-08-12T12:51:27Z</dcterms:created>
  <dcterms:modified xsi:type="dcterms:W3CDTF">2024-12-18T12:27:50Z</dcterms:modified>
</cp:coreProperties>
</file>